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60" tabRatio="748" activeTab="3"/>
  </bookViews>
  <sheets>
    <sheet name="MGT&amp;MIS_2013-14 - TSG" sheetId="1" r:id="rId1"/>
    <sheet name="REMS_2013-14 - TSG" sheetId="2" r:id="rId2"/>
    <sheet name="MED_2013-14 - TSG" sheetId="3" r:id="rId3"/>
    <sheet name="Sheet1" sheetId="4" r:id="rId4"/>
  </sheets>
  <definedNames>
    <definedName name="_xlnm.Print_Area" localSheetId="2">'MED_2013-14 - TSG'!$A$1:$DT$19</definedName>
    <definedName name="_xlnm.Print_Area" localSheetId="0">'MGT&amp;MIS_2013-14 - TSG'!$A$1:$DT$51</definedName>
    <definedName name="_xlnm.Print_Titles" localSheetId="2">'MED_2013-14 - TSG'!$A:$D,'MED_2013-14 - TSG'!$1:$2</definedName>
    <definedName name="_xlnm.Print_Titles" localSheetId="0">'MGT&amp;MIS_2013-14 - TSG'!$A:$D,'MGT&amp;MIS_2013-14 - TSG'!$1:$2</definedName>
    <definedName name="_xlnm.Print_Titles" localSheetId="1">'REMS_2013-14 - TSG'!$A:$D,'REMS_2013-14 - TSG'!$1:$2</definedName>
  </definedNames>
  <calcPr fullCalcOnLoad="1"/>
</workbook>
</file>

<file path=xl/sharedStrings.xml><?xml version="1.0" encoding="utf-8"?>
<sst xmlns="http://schemas.openxmlformats.org/spreadsheetml/2006/main" count="777" uniqueCount="206">
  <si>
    <t>Fin.</t>
  </si>
  <si>
    <t>Phy.</t>
  </si>
  <si>
    <t>S. No.</t>
  </si>
  <si>
    <t xml:space="preserve">Activities </t>
  </si>
  <si>
    <t>Unit Cost</t>
  </si>
  <si>
    <t>Unit Description</t>
  </si>
  <si>
    <t>Per School</t>
  </si>
  <si>
    <t>Per District</t>
  </si>
  <si>
    <t>1 Day Orientation of VSS Members</t>
  </si>
  <si>
    <t xml:space="preserve">Identification Workshop </t>
  </si>
  <si>
    <t>1 Day non-residential training of trainers/RPs</t>
  </si>
  <si>
    <t>4 Days residential training of trainers/RPs</t>
  </si>
  <si>
    <t>Per Person</t>
  </si>
  <si>
    <t>Per Block</t>
  </si>
  <si>
    <t>Per Batch</t>
  </si>
  <si>
    <t xml:space="preserve">Management </t>
  </si>
  <si>
    <t>[i]</t>
  </si>
  <si>
    <t>[ii]</t>
  </si>
  <si>
    <t>[iv]</t>
  </si>
  <si>
    <t>[v]</t>
  </si>
  <si>
    <t>[vi]</t>
  </si>
  <si>
    <t>[vii]</t>
  </si>
  <si>
    <t>[viii]</t>
  </si>
  <si>
    <t>[ix]</t>
  </si>
  <si>
    <t>[x]</t>
  </si>
  <si>
    <t>Repair &amp; Maintenance  of Office Equipment</t>
  </si>
  <si>
    <t>[xi]</t>
  </si>
  <si>
    <t>Repair &amp; Maintenance of Furniture/ Fixtures</t>
  </si>
  <si>
    <t>[xii]</t>
  </si>
  <si>
    <t>[xiii]</t>
  </si>
  <si>
    <t>Operating Expenses/ Contingency</t>
  </si>
  <si>
    <t>[xiv]</t>
  </si>
  <si>
    <t>[xv]</t>
  </si>
  <si>
    <t>Stationary/ Consumables for Office</t>
  </si>
  <si>
    <t>[xvi]</t>
  </si>
  <si>
    <t>TA/DA</t>
  </si>
  <si>
    <t>[xvii]</t>
  </si>
  <si>
    <t>[xviii]</t>
  </si>
  <si>
    <t>Bank Commission / Postal Charges</t>
  </si>
  <si>
    <t>[xix]</t>
  </si>
  <si>
    <t>Insurance of office Equipment/ Vehicle</t>
  </si>
  <si>
    <t>[xx]</t>
  </si>
  <si>
    <t>[xxi]</t>
  </si>
  <si>
    <t>Audit Fee/ Audit of VSS</t>
  </si>
  <si>
    <t>[xxii]</t>
  </si>
  <si>
    <t>(b)</t>
  </si>
  <si>
    <t>MIS</t>
  </si>
  <si>
    <t>[iii]</t>
  </si>
  <si>
    <t>Preparation of AWP&amp;B</t>
  </si>
  <si>
    <t>Enrolment Campaign</t>
  </si>
  <si>
    <t>Documentation</t>
  </si>
  <si>
    <t>Per Month</t>
  </si>
  <si>
    <t>Computer Cosumables</t>
  </si>
  <si>
    <t>Per Annum</t>
  </si>
  <si>
    <t>0.50/0.75</t>
  </si>
  <si>
    <t>[xxiv]</t>
  </si>
  <si>
    <t>(a)</t>
  </si>
  <si>
    <t>(d)</t>
  </si>
  <si>
    <t xml:space="preserve">Publication of appointment/ Procurement/ Advertisement </t>
  </si>
  <si>
    <t>Per Staff</t>
  </si>
  <si>
    <t>Per CRC</t>
  </si>
  <si>
    <t>Per BRC</t>
  </si>
  <si>
    <t>Hoarding/ Poster/ Pumphlets/ Wall Writings</t>
  </si>
  <si>
    <t>Educational Magazine/ Newsletters</t>
  </si>
  <si>
    <t>[xxv]</t>
  </si>
  <si>
    <t>[xxvi]</t>
  </si>
  <si>
    <t>Meeting of Tech. Supervisors (24 x 12)</t>
  </si>
  <si>
    <t>.05/.1</t>
  </si>
  <si>
    <t xml:space="preserve">Upgradation/Strengthening of MIS  </t>
  </si>
  <si>
    <t>Dev./Maint. Of Website at DLO</t>
  </si>
  <si>
    <t xml:space="preserve">Contingency &amp; Others </t>
  </si>
  <si>
    <t>Purchase/Upgradation of Computer Software for DLO</t>
  </si>
  <si>
    <t xml:space="preserve">Miscellaneous </t>
  </si>
  <si>
    <t xml:space="preserve">Training/Workshop </t>
  </si>
  <si>
    <t>Liveries for Staff</t>
  </si>
  <si>
    <t>Capacity Building of Cultural groups/ Team for Mobilisation</t>
  </si>
  <si>
    <t>Araria</t>
  </si>
  <si>
    <t>Recommended</t>
  </si>
  <si>
    <t>Aurangabad</t>
  </si>
  <si>
    <t>Banka</t>
  </si>
  <si>
    <t>Begusarai</t>
  </si>
  <si>
    <t>Bhagalpur</t>
  </si>
  <si>
    <t>Bhojpur</t>
  </si>
  <si>
    <t>Buxar</t>
  </si>
  <si>
    <t>Darbhanga</t>
  </si>
  <si>
    <t>East Champaran</t>
  </si>
  <si>
    <t>Gaya</t>
  </si>
  <si>
    <t>Gopalganj</t>
  </si>
  <si>
    <t>Jamui</t>
  </si>
  <si>
    <t>Jehanabad</t>
  </si>
  <si>
    <t>Kaimur</t>
  </si>
  <si>
    <t>Khagaria</t>
  </si>
  <si>
    <t>Kishanganj</t>
  </si>
  <si>
    <t>Katihar</t>
  </si>
  <si>
    <t>Lakhisarai</t>
  </si>
  <si>
    <t>Madhepura</t>
  </si>
  <si>
    <t>Madhubani</t>
  </si>
  <si>
    <t>Munger</t>
  </si>
  <si>
    <t>Muzaffarpur</t>
  </si>
  <si>
    <t>Nalanda</t>
  </si>
  <si>
    <t>Nawada</t>
  </si>
  <si>
    <t>Patna(Urban)</t>
  </si>
  <si>
    <t>Purnea</t>
  </si>
  <si>
    <t>Rohtas</t>
  </si>
  <si>
    <t>Saharsa</t>
  </si>
  <si>
    <t>Samastipur</t>
  </si>
  <si>
    <t>Saran</t>
  </si>
  <si>
    <t>Sheikhpura</t>
  </si>
  <si>
    <t>Sheohar</t>
  </si>
  <si>
    <t>Sitamarhi</t>
  </si>
  <si>
    <t>Siwan</t>
  </si>
  <si>
    <t>Supaul</t>
  </si>
  <si>
    <t>Vaishali</t>
  </si>
  <si>
    <t>West Champaran</t>
  </si>
  <si>
    <t>Grand Total</t>
  </si>
  <si>
    <t xml:space="preserve"> </t>
  </si>
  <si>
    <t>Arwal</t>
  </si>
  <si>
    <t>Patna (Rural)</t>
  </si>
  <si>
    <t>Community Mobilisation</t>
  </si>
  <si>
    <t xml:space="preserve">Computer Equipment (Hardware etc.) for DLO </t>
  </si>
  <si>
    <t xml:space="preserve">Nalanda </t>
  </si>
  <si>
    <t xml:space="preserve"> Nawada </t>
  </si>
  <si>
    <t>Patna(Rural)</t>
  </si>
  <si>
    <t>District Total</t>
  </si>
  <si>
    <t>SLO</t>
  </si>
  <si>
    <t>Remarks</t>
  </si>
  <si>
    <t xml:space="preserve">Phy. </t>
  </si>
  <si>
    <t>Resource Support/Meeting of DRG,SRG/Honr. of Resource Persons</t>
  </si>
  <si>
    <t>Others (Workshop/Meeting/TA/DA of MIs Representatives/activities of SEEP/PEEP/BEEP/ DEEP Etc.)</t>
  </si>
  <si>
    <t>Sub Total</t>
  </si>
  <si>
    <t>State Level Activities</t>
  </si>
  <si>
    <t>Sub-Total</t>
  </si>
  <si>
    <t>Repair &amp; Maintenance of Vehicle                               (DPEP District)</t>
  </si>
  <si>
    <t>Action Research</t>
  </si>
  <si>
    <t>Honorarium to Resource Group Members including District Qualitry Co-ordinator</t>
  </si>
  <si>
    <t>Furnishing of Computer Room</t>
  </si>
  <si>
    <t>A. C. for Computer Room</t>
  </si>
  <si>
    <t>Electricity, Water &amp; Others miscellaneous Govt. Charges</t>
  </si>
  <si>
    <t xml:space="preserve">Rent for Office Building hired for DLO (Subject to fixation of fair rent by competent Authority) per month </t>
  </si>
  <si>
    <t xml:space="preserve">Procurement of Office Furniture (As per requirment upto upper ceilling of Rs. 1.00 Lacs) </t>
  </si>
  <si>
    <t>Salary for Officers and Staff of sanctioned strenght under Management Structure only including Statutory Provisions</t>
  </si>
  <si>
    <t>Organising of Cultural, Sports/Educational Activity at CRC Level</t>
  </si>
  <si>
    <t>Organising of Cultural, Sports/Educational Activity at BRC Level</t>
  </si>
  <si>
    <t>Organising of Cultural, Sports/Educational Activity at DLO Level</t>
  </si>
  <si>
    <t>Advertisement/ Publicity</t>
  </si>
  <si>
    <t>Demonstration/Street Play-cum-Demonstration</t>
  </si>
  <si>
    <t>Per Panchayat</t>
  </si>
  <si>
    <t>Per School/ Section</t>
  </si>
  <si>
    <t xml:space="preserve">Research Studies </t>
  </si>
  <si>
    <t>s</t>
  </si>
  <si>
    <t>r</t>
  </si>
  <si>
    <t>SCPCR related activities</t>
  </si>
  <si>
    <r>
      <t xml:space="preserve">Procurement of </t>
    </r>
    <r>
      <rPr>
        <sz val="9"/>
        <rFont val="Times New Roman"/>
        <family val="1"/>
      </rPr>
      <t>ECO Genset</t>
    </r>
  </si>
  <si>
    <t>Unit Cost        (in Lacs)</t>
  </si>
  <si>
    <t>Vehicle POL (Petrol, Oil, Lubricants) only for office vehicle  (DPEP District)</t>
  </si>
  <si>
    <t xml:space="preserve">Salary for BRC Staff at Block Level including Statutory Provision </t>
  </si>
  <si>
    <t>Strengthening of Bal-Sansad for Primary School</t>
  </si>
  <si>
    <t>Per Primary School</t>
  </si>
  <si>
    <t xml:space="preserve">Awareness Campaign for RTE (Shiksha Ka Haq Abhiyan) </t>
  </si>
  <si>
    <t xml:space="preserve">Others (Contingency) </t>
  </si>
  <si>
    <t xml:space="preserve">Workshop/ Meeting/Training </t>
  </si>
  <si>
    <t>Per Vehicle/District</t>
  </si>
  <si>
    <t>Research, Evaluation, Monitoring &amp; Supervision</t>
  </si>
  <si>
    <t>Management, MIS &amp; Media</t>
  </si>
  <si>
    <t>Concurrent Evaluation</t>
  </si>
  <si>
    <t>1.00/2.00/3.00</t>
  </si>
  <si>
    <t>Training and Capacity Building of Block Level Accounts Personnel (5 Days)</t>
  </si>
  <si>
    <t>Training of Head Master/Incharge HM on DISE</t>
  </si>
  <si>
    <t>Monitoring of Implementation of Programmes</t>
  </si>
  <si>
    <t>Mapping of Schools - Patna (U)</t>
  </si>
  <si>
    <t>0.25/.30/.40 For Patna 0.50</t>
  </si>
  <si>
    <t>9.00/12.00/15.00</t>
  </si>
  <si>
    <t>1.5/2.0/2.5</t>
  </si>
  <si>
    <t>2.5/3.0/3.5</t>
  </si>
  <si>
    <t>1.0/1.5/2.0</t>
  </si>
  <si>
    <t>Generator Running Expense @ Rs. 750 per day (Max. Rs. 2,50,000/- in a year)</t>
  </si>
  <si>
    <t xml:space="preserve">Hiring of Vehicle Including POL (No. of Vehicle x Rs.25000/- x 12 months) </t>
  </si>
  <si>
    <t>0.6/0.8/1.0</t>
  </si>
  <si>
    <t>Study on Measuring Student Learning Achievement Levels</t>
  </si>
  <si>
    <t>[xxiii]</t>
  </si>
  <si>
    <t>Telephone/ CUG/FAX/ Broadband/ Internet (Max. 3 connectivity including MIS)</t>
  </si>
  <si>
    <t>2.0/2.5/3.0</t>
  </si>
  <si>
    <t>Web - based MIS Activities</t>
  </si>
  <si>
    <t>Per Block/Per Annum</t>
  </si>
  <si>
    <t>0.25/.075</t>
  </si>
  <si>
    <t>District Share in F. Year 2013-14</t>
  </si>
  <si>
    <t>State Share in F.Year 2013-14</t>
  </si>
  <si>
    <t>[xxvii]</t>
  </si>
  <si>
    <t>Proposed Budget under REMS in F.Year - 2013-14</t>
  </si>
  <si>
    <t>On going Research Evaluation Studies of FY 2012-13</t>
  </si>
  <si>
    <t>Baseline Survey of Class II, V &amp; VII Children</t>
  </si>
  <si>
    <t>Sample Checking of U-DISE Data</t>
  </si>
  <si>
    <t>Procurement of Equipment</t>
  </si>
  <si>
    <t>Shiksha Adhikar Yatra</t>
  </si>
  <si>
    <t>.50/.70</t>
  </si>
  <si>
    <t>DISE - Workshop and State Level Seminars, Development of DCF</t>
  </si>
  <si>
    <t>(I)</t>
  </si>
  <si>
    <t>(II)</t>
  </si>
  <si>
    <t>Sub-Total (I)</t>
  </si>
  <si>
    <t>Sub-total (II - VSS/PRIs)</t>
  </si>
  <si>
    <t>(III)</t>
  </si>
  <si>
    <t>Sub-total (III- MIS)</t>
  </si>
  <si>
    <t>©</t>
  </si>
  <si>
    <t>Sub-total (Comm. Mobilisation)</t>
  </si>
  <si>
    <t>Total Approved budget: F.Y. 2013-14 (I+II+III)</t>
  </si>
  <si>
    <t>Sub-total (ix)</t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</si>
</sst>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&quot;Rs.&quot;\ #,##0_);\(&quot;Rs.&quot;\ #,##0\)"/>
    <numFmt numFmtId="187" formatCode="&quot;Rs.&quot;\ #,##0_);[Red]\(&quot;Rs.&quot;\ #,##0\)"/>
    <numFmt numFmtId="188" formatCode="&quot;Rs.&quot;\ #,##0.00_);\(&quot;Rs.&quot;\ #,##0.00\)"/>
    <numFmt numFmtId="189" formatCode="&quot;Rs.&quot;\ #,##0.00_);[Red]\(&quot;Rs.&quot;\ #,##0.00\)"/>
    <numFmt numFmtId="190" formatCode="_(&quot;Rs.&quot;\ * #,##0_);_(&quot;Rs.&quot;\ * \(#,##0\);_(&quot;Rs.&quot;\ * &quot;-&quot;_);_(@_)"/>
    <numFmt numFmtId="191" formatCode="_(&quot;Rs.&quot;\ * #,##0.00_);_(&quot;Rs.&quot;\ * \(#,##0.00\);_(&quot;Rs.&quot;\ * &quot;-&quot;??_);_(@_)"/>
    <numFmt numFmtId="192" formatCode="0.0"/>
    <numFmt numFmtId="193" formatCode="0.00000"/>
    <numFmt numFmtId="194" formatCode="0.0000"/>
    <numFmt numFmtId="195" formatCode="0.000"/>
    <numFmt numFmtId="196" formatCode="0.000000"/>
    <numFmt numFmtId="197" formatCode="0.0%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0000"/>
    <numFmt numFmtId="203" formatCode="0.00000000"/>
    <numFmt numFmtId="204" formatCode="0.000000000"/>
    <numFmt numFmtId="205" formatCode="0.0000000000"/>
    <numFmt numFmtId="206" formatCode="0.00000000000"/>
    <numFmt numFmtId="207" formatCode="0.000000000000"/>
    <numFmt numFmtId="208" formatCode="0.0000000000000"/>
    <numFmt numFmtId="209" formatCode="0.00000000000000"/>
  </numFmts>
  <fonts count="2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bgColor indexed="45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195" fontId="0" fillId="0" borderId="0" xfId="0" applyNumberForma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195" fontId="5" fillId="24" borderId="10" xfId="0" applyNumberFormat="1" applyFont="1" applyFill="1" applyBorder="1" applyAlignment="1" applyProtection="1">
      <alignment/>
      <protection/>
    </xf>
    <xf numFmtId="193" fontId="5" fillId="0" borderId="10" xfId="0" applyNumberFormat="1" applyFont="1" applyBorder="1" applyAlignment="1">
      <alignment horizontal="center" vertical="center" wrapText="1"/>
    </xf>
    <xf numFmtId="195" fontId="0" fillId="0" borderId="0" xfId="0" applyNumberFormat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195" fontId="5" fillId="0" borderId="10" xfId="0" applyNumberFormat="1" applyFont="1" applyFill="1" applyBorder="1" applyAlignment="1" applyProtection="1">
      <alignment/>
      <protection/>
    </xf>
    <xf numFmtId="19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193" fontId="5" fillId="0" borderId="10" xfId="0" applyNumberFormat="1" applyFont="1" applyBorder="1" applyAlignment="1">
      <alignment vertical="center" wrapText="1"/>
    </xf>
    <xf numFmtId="193" fontId="5" fillId="0" borderId="10" xfId="0" applyNumberFormat="1" applyFont="1" applyFill="1" applyBorder="1" applyAlignment="1">
      <alignment vertical="center" wrapText="1"/>
    </xf>
    <xf numFmtId="0" fontId="6" fillId="25" borderId="10" xfId="0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 wrapText="1"/>
    </xf>
    <xf numFmtId="193" fontId="6" fillId="25" borderId="10" xfId="0" applyNumberFormat="1" applyFont="1" applyFill="1" applyBorder="1" applyAlignment="1">
      <alignment horizontal="center" vertical="center" wrapText="1"/>
    </xf>
    <xf numFmtId="195" fontId="6" fillId="25" borderId="10" xfId="0" applyNumberFormat="1" applyFont="1" applyFill="1" applyBorder="1" applyAlignment="1">
      <alignment horizontal="center" vertical="center" wrapText="1"/>
    </xf>
    <xf numFmtId="195" fontId="5" fillId="0" borderId="10" xfId="0" applyNumberFormat="1" applyFont="1" applyBorder="1" applyAlignment="1">
      <alignment vertical="center" wrapText="1"/>
    </xf>
    <xf numFmtId="195" fontId="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193" fontId="5" fillId="24" borderId="10" xfId="0" applyNumberFormat="1" applyFont="1" applyFill="1" applyBorder="1" applyAlignment="1" applyProtection="1">
      <alignment/>
      <protection/>
    </xf>
    <xf numFmtId="193" fontId="6" fillId="0" borderId="10" xfId="0" applyNumberFormat="1" applyFont="1" applyFill="1" applyBorder="1" applyAlignment="1">
      <alignment vertical="center" wrapText="1"/>
    </xf>
    <xf numFmtId="193" fontId="5" fillId="0" borderId="10" xfId="0" applyNumberFormat="1" applyFont="1" applyFill="1" applyBorder="1" applyAlignment="1" applyProtection="1">
      <alignment/>
      <protection/>
    </xf>
    <xf numFmtId="195" fontId="6" fillId="0" borderId="10" xfId="0" applyNumberFormat="1" applyFont="1" applyBorder="1" applyAlignment="1">
      <alignment horizontal="right" vertical="center" wrapText="1"/>
    </xf>
    <xf numFmtId="193" fontId="5" fillId="0" borderId="10" xfId="0" applyNumberFormat="1" applyFont="1" applyBorder="1" applyAlignment="1">
      <alignment horizontal="right" vertical="center" wrapText="1"/>
    </xf>
    <xf numFmtId="195" fontId="6" fillId="0" borderId="10" xfId="0" applyNumberFormat="1" applyFont="1" applyFill="1" applyBorder="1" applyAlignment="1">
      <alignment horizontal="right" vertical="center" wrapText="1"/>
    </xf>
    <xf numFmtId="193" fontId="5" fillId="0" borderId="10" xfId="0" applyNumberFormat="1" applyFont="1" applyFill="1" applyBorder="1" applyAlignment="1">
      <alignment horizontal="right" vertical="center" wrapText="1"/>
    </xf>
    <xf numFmtId="195" fontId="5" fillId="0" borderId="10" xfId="0" applyNumberFormat="1" applyFont="1" applyBorder="1" applyAlignment="1">
      <alignment horizontal="right" vertical="center" wrapText="1"/>
    </xf>
    <xf numFmtId="193" fontId="6" fillId="0" borderId="10" xfId="0" applyNumberFormat="1" applyFont="1" applyFill="1" applyBorder="1" applyAlignment="1">
      <alignment horizontal="right" vertical="center" wrapText="1"/>
    </xf>
    <xf numFmtId="193" fontId="6" fillId="0" borderId="10" xfId="0" applyNumberFormat="1" applyFont="1" applyBorder="1" applyAlignment="1">
      <alignment horizontal="right" vertical="center" wrapText="1"/>
    </xf>
    <xf numFmtId="193" fontId="6" fillId="25" borderId="10" xfId="0" applyNumberFormat="1" applyFont="1" applyFill="1" applyBorder="1" applyAlignment="1">
      <alignment vertical="center" wrapText="1"/>
    </xf>
    <xf numFmtId="195" fontId="5" fillId="24" borderId="10" xfId="0" applyNumberFormat="1" applyFont="1" applyFill="1" applyBorder="1" applyAlignment="1" applyProtection="1">
      <alignment/>
      <protection/>
    </xf>
    <xf numFmtId="193" fontId="5" fillId="24" borderId="10" xfId="0" applyNumberFormat="1" applyFont="1" applyFill="1" applyBorder="1" applyAlignment="1" applyProtection="1">
      <alignment horizontal="center"/>
      <protection/>
    </xf>
    <xf numFmtId="193" fontId="3" fillId="0" borderId="10" xfId="0" applyNumberFormat="1" applyFont="1" applyBorder="1" applyAlignment="1">
      <alignment horizontal="right" vertical="center" wrapText="1"/>
    </xf>
    <xf numFmtId="193" fontId="5" fillId="24" borderId="10" xfId="0" applyNumberFormat="1" applyFont="1" applyFill="1" applyBorder="1" applyAlignment="1" applyProtection="1">
      <alignment horizontal="right"/>
      <protection/>
    </xf>
    <xf numFmtId="0" fontId="5" fillId="0" borderId="10" xfId="0" applyFont="1" applyFill="1" applyBorder="1" applyAlignment="1">
      <alignment horizontal="right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95" fontId="5" fillId="0" borderId="10" xfId="0" applyNumberFormat="1" applyFont="1" applyFill="1" applyBorder="1" applyAlignment="1">
      <alignment horizontal="right" vertical="center" wrapText="1"/>
    </xf>
    <xf numFmtId="195" fontId="5" fillId="0" borderId="10" xfId="0" applyNumberFormat="1" applyFont="1" applyFill="1" applyBorder="1" applyAlignment="1">
      <alignment vertical="center" wrapText="1"/>
    </xf>
    <xf numFmtId="194" fontId="5" fillId="0" borderId="10" xfId="0" applyNumberFormat="1" applyFont="1" applyBorder="1" applyAlignment="1">
      <alignment vertical="center" wrapText="1"/>
    </xf>
    <xf numFmtId="193" fontId="0" fillId="0" borderId="0" xfId="0" applyNumberFormat="1" applyAlignment="1">
      <alignment vertical="center" wrapText="1"/>
    </xf>
    <xf numFmtId="0" fontId="3" fillId="25" borderId="10" xfId="0" applyFont="1" applyFill="1" applyBorder="1" applyAlignment="1">
      <alignment horizontal="center" vertical="center" wrapText="1"/>
    </xf>
    <xf numFmtId="2" fontId="3" fillId="0" borderId="11" xfId="0" applyNumberFormat="1" applyFont="1" applyBorder="1" applyAlignment="1">
      <alignment vertical="center" wrapText="1"/>
    </xf>
    <xf numFmtId="193" fontId="0" fillId="0" borderId="11" xfId="0" applyNumberFormat="1" applyBorder="1" applyAlignment="1">
      <alignment vertical="center" wrapText="1"/>
    </xf>
    <xf numFmtId="2" fontId="3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193" fontId="3" fillId="0" borderId="10" xfId="0" applyNumberFormat="1" applyFont="1" applyFill="1" applyBorder="1" applyAlignment="1">
      <alignment horizontal="center" vertical="center"/>
    </xf>
    <xf numFmtId="193" fontId="3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193" fontId="0" fillId="0" borderId="10" xfId="0" applyNumberFormat="1" applyBorder="1" applyAlignment="1">
      <alignment vertical="center" wrapText="1"/>
    </xf>
    <xf numFmtId="1" fontId="0" fillId="0" borderId="10" xfId="0" applyNumberFormat="1" applyBorder="1" applyAlignment="1">
      <alignment vertical="center" wrapText="1"/>
    </xf>
    <xf numFmtId="193" fontId="0" fillId="0" borderId="10" xfId="0" applyNumberFormat="1" applyFill="1" applyBorder="1" applyAlignment="1">
      <alignment vertical="center" wrapText="1"/>
    </xf>
    <xf numFmtId="193" fontId="0" fillId="0" borderId="10" xfId="0" applyNumberFormat="1" applyFont="1" applyBorder="1" applyAlignment="1">
      <alignment vertical="center" wrapText="1"/>
    </xf>
    <xf numFmtId="195" fontId="3" fillId="0" borderId="10" xfId="0" applyNumberFormat="1" applyFont="1" applyBorder="1" applyAlignment="1">
      <alignment vertical="center" wrapText="1"/>
    </xf>
    <xf numFmtId="193" fontId="3" fillId="0" borderId="10" xfId="0" applyNumberFormat="1" applyFont="1" applyBorder="1" applyAlignment="1">
      <alignment vertical="center" wrapText="1"/>
    </xf>
    <xf numFmtId="19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95" fontId="0" fillId="0" borderId="10" xfId="0" applyNumberForma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" fontId="3" fillId="0" borderId="10" xfId="0" applyNumberFormat="1" applyFont="1" applyBorder="1" applyAlignment="1">
      <alignment vertical="center" wrapText="1"/>
    </xf>
    <xf numFmtId="1" fontId="3" fillId="0" borderId="10" xfId="0" applyNumberFormat="1" applyFont="1" applyFill="1" applyBorder="1" applyAlignment="1">
      <alignment vertical="center" wrapText="1"/>
    </xf>
    <xf numFmtId="195" fontId="3" fillId="0" borderId="10" xfId="0" applyNumberFormat="1" applyFont="1" applyFill="1" applyBorder="1" applyAlignment="1">
      <alignment vertical="center" wrapText="1"/>
    </xf>
    <xf numFmtId="193" fontId="3" fillId="15" borderId="10" xfId="0" applyNumberFormat="1" applyFont="1" applyFill="1" applyBorder="1" applyAlignment="1">
      <alignment horizontal="left" vertical="center" wrapText="1"/>
    </xf>
    <xf numFmtId="0" fontId="3" fillId="26" borderId="10" xfId="0" applyFont="1" applyFill="1" applyBorder="1" applyAlignment="1">
      <alignment vertical="center" wrapText="1"/>
    </xf>
    <xf numFmtId="195" fontId="3" fillId="26" borderId="10" xfId="0" applyNumberFormat="1" applyFont="1" applyFill="1" applyBorder="1" applyAlignment="1">
      <alignment vertical="center" wrapText="1"/>
    </xf>
    <xf numFmtId="1" fontId="3" fillId="26" borderId="1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95" fontId="3" fillId="0" borderId="0" xfId="0" applyNumberFormat="1" applyFont="1" applyFill="1" applyBorder="1" applyAlignment="1">
      <alignment vertical="center" wrapText="1"/>
    </xf>
    <xf numFmtId="1" fontId="0" fillId="0" borderId="0" xfId="0" applyNumberFormat="1" applyFill="1" applyBorder="1" applyAlignment="1">
      <alignment vertical="center" wrapText="1"/>
    </xf>
    <xf numFmtId="196" fontId="3" fillId="0" borderId="0" xfId="0" applyNumberFormat="1" applyFont="1" applyFill="1" applyBorder="1" applyAlignment="1">
      <alignment vertical="center" wrapText="1"/>
    </xf>
    <xf numFmtId="195" fontId="0" fillId="0" borderId="0" xfId="0" applyNumberFormat="1" applyFill="1" applyBorder="1" applyAlignment="1">
      <alignment vertical="center" wrapText="1"/>
    </xf>
    <xf numFmtId="0" fontId="3" fillId="15" borderId="10" xfId="0" applyFont="1" applyFill="1" applyBorder="1" applyAlignment="1">
      <alignment vertical="center" wrapText="1"/>
    </xf>
    <xf numFmtId="195" fontId="3" fillId="15" borderId="10" xfId="0" applyNumberFormat="1" applyFont="1" applyFill="1" applyBorder="1" applyAlignment="1">
      <alignment vertical="center" wrapText="1"/>
    </xf>
    <xf numFmtId="1" fontId="3" fillId="15" borderId="10" xfId="0" applyNumberFormat="1" applyFont="1" applyFill="1" applyBorder="1" applyAlignment="1">
      <alignment vertical="center" wrapText="1"/>
    </xf>
    <xf numFmtId="193" fontId="3" fillId="26" borderId="10" xfId="0" applyNumberFormat="1" applyFont="1" applyFill="1" applyBorder="1" applyAlignment="1">
      <alignment vertical="center" wrapText="1"/>
    </xf>
    <xf numFmtId="193" fontId="3" fillId="15" borderId="10" xfId="0" applyNumberFormat="1" applyFont="1" applyFill="1" applyBorder="1" applyAlignment="1">
      <alignment vertical="center" wrapText="1"/>
    </xf>
    <xf numFmtId="1" fontId="5" fillId="0" borderId="10" xfId="0" applyNumberFormat="1" applyFont="1" applyBorder="1" applyAlignment="1">
      <alignment vertical="center" wrapText="1"/>
    </xf>
    <xf numFmtId="1" fontId="5" fillId="0" borderId="10" xfId="0" applyNumberFormat="1" applyFont="1" applyBorder="1" applyAlignment="1">
      <alignment horizontal="right" vertical="center" wrapText="1"/>
    </xf>
    <xf numFmtId="1" fontId="5" fillId="0" borderId="10" xfId="0" applyNumberFormat="1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right" vertical="center" wrapText="1"/>
    </xf>
    <xf numFmtId="193" fontId="5" fillId="4" borderId="10" xfId="0" applyNumberFormat="1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193" fontId="5" fillId="3" borderId="10" xfId="0" applyNumberFormat="1" applyFont="1" applyFill="1" applyBorder="1" applyAlignment="1">
      <alignment horizontal="center" vertical="center" wrapText="1"/>
    </xf>
    <xf numFmtId="193" fontId="0" fillId="0" borderId="0" xfId="0" applyNumberFormat="1" applyFont="1" applyFill="1" applyAlignment="1">
      <alignment vertical="center" wrapText="1"/>
    </xf>
    <xf numFmtId="2" fontId="0" fillId="0" borderId="0" xfId="0" applyNumberFormat="1" applyAlignment="1">
      <alignment vertical="center" wrapText="1"/>
    </xf>
    <xf numFmtId="193" fontId="5" fillId="27" borderId="10" xfId="0" applyNumberFormat="1" applyFont="1" applyFill="1" applyBorder="1" applyAlignment="1">
      <alignment vertical="center" wrapText="1"/>
    </xf>
    <xf numFmtId="194" fontId="5" fillId="0" borderId="10" xfId="0" applyNumberFormat="1" applyFont="1" applyBorder="1" applyAlignment="1">
      <alignment horizontal="center" vertical="center" wrapText="1"/>
    </xf>
    <xf numFmtId="0" fontId="5" fillId="28" borderId="10" xfId="0" applyFont="1" applyFill="1" applyBorder="1" applyAlignment="1">
      <alignment vertical="center" wrapText="1"/>
    </xf>
    <xf numFmtId="195" fontId="5" fillId="28" borderId="10" xfId="0" applyNumberFormat="1" applyFont="1" applyFill="1" applyBorder="1" applyAlignment="1">
      <alignment horizontal="right" vertical="center" wrapText="1"/>
    </xf>
    <xf numFmtId="193" fontId="5" fillId="28" borderId="10" xfId="0" applyNumberFormat="1" applyFont="1" applyFill="1" applyBorder="1" applyAlignment="1">
      <alignment horizontal="right" vertical="center" wrapText="1"/>
    </xf>
    <xf numFmtId="0" fontId="5" fillId="29" borderId="10" xfId="0" applyFont="1" applyFill="1" applyBorder="1" applyAlignment="1">
      <alignment horizontal="center" vertical="center" wrapText="1"/>
    </xf>
    <xf numFmtId="0" fontId="5" fillId="29" borderId="10" xfId="0" applyFont="1" applyFill="1" applyBorder="1" applyAlignment="1">
      <alignment vertical="center" wrapText="1"/>
    </xf>
    <xf numFmtId="193" fontId="5" fillId="29" borderId="10" xfId="0" applyNumberFormat="1" applyFont="1" applyFill="1" applyBorder="1" applyAlignment="1">
      <alignment horizontal="center" vertical="center" wrapText="1"/>
    </xf>
    <xf numFmtId="195" fontId="5" fillId="29" borderId="10" xfId="0" applyNumberFormat="1" applyFont="1" applyFill="1" applyBorder="1" applyAlignment="1">
      <alignment vertical="center" wrapText="1"/>
    </xf>
    <xf numFmtId="193" fontId="5" fillId="29" borderId="10" xfId="0" applyNumberFormat="1" applyFont="1" applyFill="1" applyBorder="1" applyAlignment="1">
      <alignment vertical="center" wrapText="1"/>
    </xf>
    <xf numFmtId="1" fontId="5" fillId="29" borderId="10" xfId="0" applyNumberFormat="1" applyFont="1" applyFill="1" applyBorder="1" applyAlignment="1">
      <alignment vertical="center" wrapText="1"/>
    </xf>
    <xf numFmtId="193" fontId="5" fillId="29" borderId="10" xfId="0" applyNumberFormat="1" applyFont="1" applyFill="1" applyBorder="1" applyAlignment="1">
      <alignment horizontal="right" vertical="center" wrapText="1"/>
    </xf>
    <xf numFmtId="1" fontId="3" fillId="29" borderId="10" xfId="0" applyNumberFormat="1" applyFont="1" applyFill="1" applyBorder="1" applyAlignment="1">
      <alignment horizontal="center" vertical="center" wrapText="1"/>
    </xf>
    <xf numFmtId="193" fontId="3" fillId="29" borderId="10" xfId="0" applyNumberFormat="1" applyFont="1" applyFill="1" applyBorder="1" applyAlignment="1">
      <alignment horizontal="right" vertical="center" wrapText="1"/>
    </xf>
    <xf numFmtId="0" fontId="0" fillId="29" borderId="0" xfId="0" applyFill="1" applyAlignment="1">
      <alignment vertical="center" wrapText="1"/>
    </xf>
    <xf numFmtId="2" fontId="0" fillId="29" borderId="0" xfId="0" applyNumberFormat="1" applyFill="1" applyAlignment="1">
      <alignment vertical="center" wrapText="1"/>
    </xf>
    <xf numFmtId="193" fontId="0" fillId="29" borderId="0" xfId="0" applyNumberFormat="1" applyFont="1" applyFill="1" applyAlignment="1">
      <alignment vertical="center" wrapText="1"/>
    </xf>
    <xf numFmtId="0" fontId="0" fillId="29" borderId="0" xfId="0" applyFont="1" applyFill="1" applyAlignment="1">
      <alignment vertical="center" wrapText="1"/>
    </xf>
    <xf numFmtId="1" fontId="0" fillId="0" borderId="0" xfId="0" applyNumberFormat="1" applyFont="1" applyFill="1" applyAlignment="1">
      <alignment vertical="center" wrapText="1"/>
    </xf>
    <xf numFmtId="195" fontId="5" fillId="30" borderId="10" xfId="0" applyNumberFormat="1" applyFont="1" applyFill="1" applyBorder="1" applyAlignment="1">
      <alignment vertical="center" wrapText="1"/>
    </xf>
    <xf numFmtId="195" fontId="5" fillId="28" borderId="10" xfId="0" applyNumberFormat="1" applyFont="1" applyFill="1" applyBorder="1" applyAlignment="1">
      <alignment vertical="center" wrapText="1"/>
    </xf>
    <xf numFmtId="193" fontId="5" fillId="28" borderId="10" xfId="0" applyNumberFormat="1" applyFont="1" applyFill="1" applyBorder="1" applyAlignment="1">
      <alignment vertical="center" wrapText="1"/>
    </xf>
    <xf numFmtId="195" fontId="3" fillId="28" borderId="10" xfId="0" applyNumberFormat="1" applyFont="1" applyFill="1" applyBorder="1" applyAlignment="1">
      <alignment vertical="center" wrapText="1"/>
    </xf>
    <xf numFmtId="196" fontId="5" fillId="0" borderId="10" xfId="0" applyNumberFormat="1" applyFont="1" applyFill="1" applyBorder="1" applyAlignment="1" applyProtection="1">
      <alignment/>
      <protection/>
    </xf>
    <xf numFmtId="2" fontId="3" fillId="27" borderId="10" xfId="0" applyNumberFormat="1" applyFont="1" applyFill="1" applyBorder="1" applyAlignment="1">
      <alignment vertical="center" wrapText="1"/>
    </xf>
    <xf numFmtId="0" fontId="3" fillId="27" borderId="10" xfId="0" applyFont="1" applyFill="1" applyBorder="1" applyAlignment="1">
      <alignment vertical="center" wrapText="1"/>
    </xf>
    <xf numFmtId="0" fontId="3" fillId="27" borderId="10" xfId="0" applyFont="1" applyFill="1" applyBorder="1" applyAlignment="1">
      <alignment horizontal="left" vertical="center" wrapText="1"/>
    </xf>
    <xf numFmtId="0" fontId="0" fillId="27" borderId="0" xfId="0" applyFill="1" applyAlignment="1">
      <alignment vertical="center" wrapText="1"/>
    </xf>
    <xf numFmtId="0" fontId="5" fillId="0" borderId="10" xfId="0" applyFont="1" applyBorder="1" applyAlignment="1" quotePrefix="1">
      <alignment horizontal="center" vertical="center" wrapText="1"/>
    </xf>
    <xf numFmtId="193" fontId="5" fillId="27" borderId="10" xfId="0" applyNumberFormat="1" applyFont="1" applyFill="1" applyBorder="1" applyAlignment="1">
      <alignment horizontal="center" vertical="center" wrapText="1"/>
    </xf>
    <xf numFmtId="0" fontId="5" fillId="27" borderId="10" xfId="0" applyFont="1" applyFill="1" applyBorder="1" applyAlignment="1">
      <alignment horizontal="center" vertical="center" wrapText="1"/>
    </xf>
    <xf numFmtId="0" fontId="5" fillId="27" borderId="10" xfId="0" applyFont="1" applyFill="1" applyBorder="1" applyAlignment="1">
      <alignment vertical="center" wrapText="1"/>
    </xf>
    <xf numFmtId="195" fontId="5" fillId="27" borderId="10" xfId="0" applyNumberFormat="1" applyFont="1" applyFill="1" applyBorder="1" applyAlignment="1">
      <alignment horizontal="right" vertical="center" wrapText="1"/>
    </xf>
    <xf numFmtId="193" fontId="5" fillId="27" borderId="10" xfId="0" applyNumberFormat="1" applyFont="1" applyFill="1" applyBorder="1" applyAlignment="1">
      <alignment horizontal="right" vertical="center" wrapText="1"/>
    </xf>
    <xf numFmtId="1" fontId="5" fillId="27" borderId="10" xfId="0" applyNumberFormat="1" applyFont="1" applyFill="1" applyBorder="1" applyAlignment="1">
      <alignment horizontal="right" vertical="center" wrapText="1"/>
    </xf>
    <xf numFmtId="195" fontId="5" fillId="27" borderId="10" xfId="0" applyNumberFormat="1" applyFont="1" applyFill="1" applyBorder="1" applyAlignment="1">
      <alignment vertical="center" wrapText="1"/>
    </xf>
    <xf numFmtId="1" fontId="3" fillId="27" borderId="10" xfId="0" applyNumberFormat="1" applyFont="1" applyFill="1" applyBorder="1" applyAlignment="1">
      <alignment horizontal="center" vertical="center" wrapText="1"/>
    </xf>
    <xf numFmtId="193" fontId="3" fillId="27" borderId="10" xfId="0" applyNumberFormat="1" applyFont="1" applyFill="1" applyBorder="1" applyAlignment="1">
      <alignment horizontal="right" vertical="center" wrapText="1"/>
    </xf>
    <xf numFmtId="0" fontId="6" fillId="31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right" wrapText="1"/>
    </xf>
    <xf numFmtId="0" fontId="6" fillId="0" borderId="13" xfId="0" applyFont="1" applyFill="1" applyBorder="1" applyAlignment="1">
      <alignment horizontal="right" wrapText="1"/>
    </xf>
    <xf numFmtId="0" fontId="6" fillId="0" borderId="14" xfId="0" applyFont="1" applyFill="1" applyBorder="1" applyAlignment="1">
      <alignment horizontal="right" wrapText="1"/>
    </xf>
    <xf numFmtId="0" fontId="6" fillId="32" borderId="10" xfId="0" applyFont="1" applyFill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right" wrapText="1"/>
    </xf>
    <xf numFmtId="0" fontId="6" fillId="31" borderId="10" xfId="0" applyFont="1" applyFill="1" applyBorder="1" applyAlignment="1">
      <alignment horizontal="center" vertical="center"/>
    </xf>
    <xf numFmtId="0" fontId="6" fillId="30" borderId="10" xfId="0" applyFont="1" applyFill="1" applyBorder="1" applyAlignment="1">
      <alignment horizontal="center" vertical="center"/>
    </xf>
    <xf numFmtId="0" fontId="6" fillId="26" borderId="12" xfId="0" applyFont="1" applyFill="1" applyBorder="1" applyAlignment="1">
      <alignment horizontal="left" vertical="center"/>
    </xf>
    <xf numFmtId="0" fontId="6" fillId="26" borderId="13" xfId="0" applyFont="1" applyFill="1" applyBorder="1" applyAlignment="1">
      <alignment horizontal="left" vertical="center"/>
    </xf>
    <xf numFmtId="0" fontId="6" fillId="26" borderId="14" xfId="0" applyFont="1" applyFill="1" applyBorder="1" applyAlignment="1">
      <alignment horizontal="left" vertical="center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0" fontId="3" fillId="15" borderId="10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center" vertical="center" wrapText="1"/>
    </xf>
    <xf numFmtId="0" fontId="3" fillId="25" borderId="14" xfId="0" applyFont="1" applyFill="1" applyBorder="1" applyAlignment="1">
      <alignment horizontal="center" vertical="center" wrapText="1"/>
    </xf>
    <xf numFmtId="0" fontId="3" fillId="30" borderId="12" xfId="0" applyFont="1" applyFill="1" applyBorder="1" applyAlignment="1">
      <alignment horizontal="center" vertical="center" wrapText="1"/>
    </xf>
    <xf numFmtId="0" fontId="3" fillId="30" borderId="14" xfId="0" applyFont="1" applyFill="1" applyBorder="1" applyAlignment="1">
      <alignment horizontal="center" vertical="center" wrapText="1"/>
    </xf>
    <xf numFmtId="0" fontId="3" fillId="30" borderId="10" xfId="0" applyFont="1" applyFill="1" applyBorder="1" applyAlignment="1">
      <alignment horizontal="center" vertical="center" wrapText="1"/>
    </xf>
    <xf numFmtId="0" fontId="3" fillId="31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3" fillId="25" borderId="1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1" borderId="12" xfId="0" applyFont="1" applyFill="1" applyBorder="1" applyAlignment="1">
      <alignment horizontal="center" vertical="center" wrapText="1"/>
    </xf>
    <xf numFmtId="0" fontId="3" fillId="31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W59"/>
  <sheetViews>
    <sheetView zoomScale="115" zoomScaleNormal="115" zoomScaleSheetLayoutView="85" zoomScalePageLayoutView="0" workbookViewId="0" topLeftCell="A1">
      <pane xSplit="4" ySplit="3" topLeftCell="CU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X5" sqref="CX5"/>
    </sheetView>
  </sheetViews>
  <sheetFormatPr defaultColWidth="9.140625" defaultRowHeight="12.75"/>
  <cols>
    <col min="1" max="1" width="6.8515625" style="1" customWidth="1"/>
    <col min="2" max="2" width="31.8515625" style="1" customWidth="1"/>
    <col min="3" max="4" width="13.00390625" style="1" customWidth="1"/>
    <col min="5" max="5" width="7.7109375" style="1" customWidth="1"/>
    <col min="6" max="6" width="9.7109375" style="9" customWidth="1"/>
    <col min="7" max="7" width="12.7109375" style="1" customWidth="1"/>
    <col min="8" max="8" width="9.421875" style="1" customWidth="1"/>
    <col min="9" max="9" width="11.00390625" style="1" customWidth="1"/>
    <col min="10" max="10" width="12.7109375" style="1" customWidth="1"/>
    <col min="11" max="11" width="7.7109375" style="9" customWidth="1"/>
    <col min="12" max="12" width="9.7109375" style="1" customWidth="1"/>
    <col min="13" max="13" width="12.7109375" style="9" customWidth="1"/>
    <col min="14" max="14" width="7.7109375" style="1" customWidth="1"/>
    <col min="15" max="15" width="9.7109375" style="9" customWidth="1"/>
    <col min="16" max="16" width="12.7109375" style="1" customWidth="1"/>
    <col min="17" max="17" width="7.7109375" style="9" customWidth="1"/>
    <col min="18" max="18" width="9.7109375" style="1" customWidth="1"/>
    <col min="19" max="19" width="12.7109375" style="9" customWidth="1"/>
    <col min="20" max="20" width="7.7109375" style="1" customWidth="1"/>
    <col min="21" max="21" width="9.7109375" style="9" customWidth="1"/>
    <col min="22" max="22" width="12.7109375" style="1" customWidth="1"/>
    <col min="23" max="23" width="7.7109375" style="9" customWidth="1"/>
    <col min="24" max="24" width="9.7109375" style="1" customWidth="1"/>
    <col min="25" max="25" width="12.7109375" style="9" customWidth="1"/>
    <col min="26" max="26" width="7.7109375" style="1" customWidth="1"/>
    <col min="27" max="27" width="9.7109375" style="9" customWidth="1"/>
    <col min="28" max="28" width="12.7109375" style="1" customWidth="1"/>
    <col min="29" max="29" width="7.7109375" style="9" customWidth="1"/>
    <col min="30" max="30" width="9.7109375" style="1" customWidth="1"/>
    <col min="31" max="31" width="12.7109375" style="1" customWidth="1"/>
    <col min="32" max="32" width="7.7109375" style="1" customWidth="1"/>
    <col min="33" max="33" width="10.57421875" style="1" customWidth="1"/>
    <col min="34" max="34" width="12.7109375" style="1" customWidth="1"/>
    <col min="35" max="35" width="7.7109375" style="1" customWidth="1"/>
    <col min="36" max="36" width="10.57421875" style="1" customWidth="1"/>
    <col min="37" max="37" width="12.7109375" style="1" customWidth="1"/>
    <col min="38" max="38" width="7.7109375" style="1" customWidth="1"/>
    <col min="39" max="39" width="9.7109375" style="1" customWidth="1"/>
    <col min="40" max="40" width="12.7109375" style="1" customWidth="1"/>
    <col min="41" max="41" width="7.7109375" style="1" customWidth="1"/>
    <col min="42" max="42" width="9.7109375" style="1" customWidth="1"/>
    <col min="43" max="43" width="12.7109375" style="1" customWidth="1"/>
    <col min="44" max="44" width="7.7109375" style="1" customWidth="1"/>
    <col min="45" max="45" width="9.7109375" style="1" customWidth="1"/>
    <col min="46" max="46" width="12.7109375" style="1" customWidth="1"/>
    <col min="47" max="47" width="7.7109375" style="1" customWidth="1"/>
    <col min="48" max="48" width="9.7109375" style="1" customWidth="1"/>
    <col min="49" max="49" width="12.7109375" style="1" customWidth="1"/>
    <col min="50" max="50" width="7.7109375" style="1" customWidth="1"/>
    <col min="51" max="51" width="9.7109375" style="1" customWidth="1"/>
    <col min="52" max="52" width="12.7109375" style="1" customWidth="1"/>
    <col min="53" max="53" width="7.7109375" style="1" customWidth="1"/>
    <col min="54" max="54" width="9.7109375" style="1" customWidth="1"/>
    <col min="55" max="55" width="12.7109375" style="1" customWidth="1"/>
    <col min="56" max="56" width="7.7109375" style="1" customWidth="1"/>
    <col min="57" max="57" width="9.7109375" style="1" customWidth="1"/>
    <col min="58" max="58" width="12.7109375" style="1" customWidth="1"/>
    <col min="59" max="59" width="7.7109375" style="1" customWidth="1"/>
    <col min="60" max="60" width="9.7109375" style="1" customWidth="1"/>
    <col min="61" max="61" width="12.7109375" style="1" customWidth="1"/>
    <col min="62" max="62" width="7.7109375" style="1" customWidth="1"/>
    <col min="63" max="63" width="9.7109375" style="1" customWidth="1"/>
    <col min="64" max="64" width="12.7109375" style="1" customWidth="1"/>
    <col min="65" max="65" width="7.7109375" style="1" customWidth="1"/>
    <col min="66" max="66" width="10.57421875" style="1" customWidth="1"/>
    <col min="67" max="67" width="12.7109375" style="1" customWidth="1"/>
    <col min="68" max="68" width="7.7109375" style="1" customWidth="1"/>
    <col min="69" max="69" width="9.7109375" style="1" customWidth="1"/>
    <col min="70" max="70" width="12.7109375" style="1" customWidth="1"/>
    <col min="71" max="71" width="7.8515625" style="1" customWidth="1"/>
    <col min="72" max="72" width="10.57421875" style="1" customWidth="1"/>
    <col min="73" max="73" width="12.7109375" style="1" customWidth="1"/>
    <col min="74" max="75" width="9.7109375" style="1" customWidth="1"/>
    <col min="76" max="76" width="12.28125" style="1" customWidth="1"/>
    <col min="77" max="77" width="8.57421875" style="1" customWidth="1"/>
    <col min="78" max="78" width="9.7109375" style="1" customWidth="1"/>
    <col min="79" max="79" width="12.7109375" style="1" customWidth="1"/>
    <col min="80" max="80" width="7.7109375" style="1" customWidth="1"/>
    <col min="81" max="81" width="10.57421875" style="1" customWidth="1"/>
    <col min="82" max="82" width="12.7109375" style="1" customWidth="1"/>
    <col min="83" max="83" width="7.8515625" style="1" customWidth="1"/>
    <col min="84" max="84" width="9.7109375" style="1" customWidth="1"/>
    <col min="85" max="85" width="12.7109375" style="1" customWidth="1"/>
    <col min="86" max="86" width="8.00390625" style="1" customWidth="1"/>
    <col min="87" max="87" width="9.7109375" style="1" customWidth="1"/>
    <col min="88" max="88" width="12.7109375" style="1" customWidth="1"/>
    <col min="89" max="89" width="8.00390625" style="1" customWidth="1"/>
    <col min="90" max="90" width="9.7109375" style="1" customWidth="1"/>
    <col min="91" max="91" width="12.7109375" style="1" customWidth="1"/>
    <col min="92" max="92" width="8.28125" style="1" customWidth="1"/>
    <col min="93" max="93" width="9.7109375" style="1" customWidth="1"/>
    <col min="94" max="94" width="12.7109375" style="1" customWidth="1"/>
    <col min="95" max="95" width="9.140625" style="1" customWidth="1"/>
    <col min="96" max="96" width="9.7109375" style="1" customWidth="1"/>
    <col min="97" max="97" width="12.7109375" style="1" customWidth="1"/>
    <col min="98" max="98" width="8.00390625" style="1" customWidth="1"/>
    <col min="99" max="99" width="9.7109375" style="1" customWidth="1"/>
    <col min="100" max="100" width="11.8515625" style="1" customWidth="1"/>
    <col min="101" max="101" width="8.421875" style="1" customWidth="1"/>
    <col min="102" max="102" width="9.7109375" style="1" customWidth="1"/>
    <col min="103" max="103" width="12.7109375" style="1" customWidth="1"/>
    <col min="104" max="104" width="7.57421875" style="1" customWidth="1"/>
    <col min="105" max="105" width="9.7109375" style="1" customWidth="1"/>
    <col min="106" max="106" width="12.7109375" style="1" customWidth="1"/>
    <col min="107" max="107" width="8.00390625" style="1" customWidth="1"/>
    <col min="108" max="108" width="9.7109375" style="1" customWidth="1"/>
    <col min="109" max="109" width="12.7109375" style="1" customWidth="1"/>
    <col min="110" max="110" width="8.28125" style="1" customWidth="1"/>
    <col min="111" max="111" width="9.7109375" style="1" customWidth="1"/>
    <col min="112" max="112" width="12.7109375" style="1" customWidth="1"/>
    <col min="113" max="113" width="8.00390625" style="1" customWidth="1"/>
    <col min="114" max="114" width="9.7109375" style="1" customWidth="1"/>
    <col min="115" max="115" width="12.7109375" style="1" customWidth="1"/>
    <col min="116" max="116" width="8.28125" style="1" customWidth="1"/>
    <col min="117" max="117" width="9.7109375" style="1" customWidth="1"/>
    <col min="118" max="118" width="12.7109375" style="1" customWidth="1"/>
    <col min="119" max="119" width="8.421875" style="1" customWidth="1"/>
    <col min="120" max="120" width="9.7109375" style="1" customWidth="1"/>
    <col min="121" max="121" width="12.7109375" style="1" customWidth="1"/>
    <col min="122" max="122" width="9.7109375" style="1" customWidth="1"/>
    <col min="123" max="123" width="12.421875" style="1" customWidth="1"/>
    <col min="124" max="124" width="12.7109375" style="1" customWidth="1"/>
    <col min="125" max="125" width="12.57421875" style="1" customWidth="1"/>
    <col min="126" max="126" width="11.57421875" style="1" bestFit="1" customWidth="1"/>
    <col min="127" max="16384" width="9.140625" style="1" customWidth="1"/>
  </cols>
  <sheetData>
    <row r="1" spans="1:124" s="16" customFormat="1" ht="25.5" customHeight="1">
      <c r="A1" s="19" t="s">
        <v>2</v>
      </c>
      <c r="B1" s="20" t="s">
        <v>3</v>
      </c>
      <c r="C1" s="137" t="s">
        <v>153</v>
      </c>
      <c r="D1" s="137" t="s">
        <v>5</v>
      </c>
      <c r="E1" s="131" t="s">
        <v>76</v>
      </c>
      <c r="F1" s="131"/>
      <c r="G1" s="21" t="s">
        <v>77</v>
      </c>
      <c r="H1" s="131" t="s">
        <v>116</v>
      </c>
      <c r="I1" s="131"/>
      <c r="J1" s="21" t="s">
        <v>77</v>
      </c>
      <c r="K1" s="136" t="s">
        <v>78</v>
      </c>
      <c r="L1" s="136"/>
      <c r="M1" s="21" t="s">
        <v>77</v>
      </c>
      <c r="N1" s="136" t="s">
        <v>79</v>
      </c>
      <c r="O1" s="136"/>
      <c r="P1" s="21" t="s">
        <v>77</v>
      </c>
      <c r="Q1" s="131" t="s">
        <v>80</v>
      </c>
      <c r="R1" s="131"/>
      <c r="S1" s="21" t="s">
        <v>77</v>
      </c>
      <c r="T1" s="131" t="s">
        <v>81</v>
      </c>
      <c r="U1" s="131"/>
      <c r="V1" s="21" t="s">
        <v>77</v>
      </c>
      <c r="W1" s="131" t="s">
        <v>82</v>
      </c>
      <c r="X1" s="131"/>
      <c r="Y1" s="21" t="s">
        <v>77</v>
      </c>
      <c r="Z1" s="136" t="s">
        <v>83</v>
      </c>
      <c r="AA1" s="136"/>
      <c r="AB1" s="21" t="s">
        <v>77</v>
      </c>
      <c r="AC1" s="136" t="s">
        <v>84</v>
      </c>
      <c r="AD1" s="136"/>
      <c r="AE1" s="21" t="s">
        <v>77</v>
      </c>
      <c r="AF1" s="131" t="s">
        <v>85</v>
      </c>
      <c r="AG1" s="131"/>
      <c r="AH1" s="21" t="s">
        <v>77</v>
      </c>
      <c r="AI1" s="136" t="s">
        <v>86</v>
      </c>
      <c r="AJ1" s="136"/>
      <c r="AK1" s="21" t="s">
        <v>77</v>
      </c>
      <c r="AL1" s="131" t="s">
        <v>87</v>
      </c>
      <c r="AM1" s="131"/>
      <c r="AN1" s="21" t="s">
        <v>77</v>
      </c>
      <c r="AO1" s="136" t="s">
        <v>88</v>
      </c>
      <c r="AP1" s="136"/>
      <c r="AQ1" s="21" t="s">
        <v>77</v>
      </c>
      <c r="AR1" s="136" t="s">
        <v>89</v>
      </c>
      <c r="AS1" s="136"/>
      <c r="AT1" s="21" t="s">
        <v>77</v>
      </c>
      <c r="AU1" s="131" t="s">
        <v>90</v>
      </c>
      <c r="AV1" s="131"/>
      <c r="AW1" s="21" t="s">
        <v>77</v>
      </c>
      <c r="AX1" s="141" t="s">
        <v>93</v>
      </c>
      <c r="AY1" s="141"/>
      <c r="AZ1" s="21" t="s">
        <v>77</v>
      </c>
      <c r="BA1" s="131" t="s">
        <v>91</v>
      </c>
      <c r="BB1" s="131"/>
      <c r="BC1" s="21" t="s">
        <v>77</v>
      </c>
      <c r="BD1" s="140" t="s">
        <v>92</v>
      </c>
      <c r="BE1" s="140"/>
      <c r="BF1" s="21" t="s">
        <v>77</v>
      </c>
      <c r="BG1" s="131" t="s">
        <v>94</v>
      </c>
      <c r="BH1" s="131"/>
      <c r="BI1" s="21" t="s">
        <v>77</v>
      </c>
      <c r="BJ1" s="136" t="s">
        <v>95</v>
      </c>
      <c r="BK1" s="136"/>
      <c r="BL1" s="21" t="s">
        <v>77</v>
      </c>
      <c r="BM1" s="131" t="s">
        <v>96</v>
      </c>
      <c r="BN1" s="131"/>
      <c r="BO1" s="21" t="s">
        <v>77</v>
      </c>
      <c r="BP1" s="131" t="s">
        <v>97</v>
      </c>
      <c r="BQ1" s="131"/>
      <c r="BR1" s="21" t="s">
        <v>77</v>
      </c>
      <c r="BS1" s="131" t="s">
        <v>98</v>
      </c>
      <c r="BT1" s="131"/>
      <c r="BU1" s="21" t="s">
        <v>77</v>
      </c>
      <c r="BV1" s="131" t="s">
        <v>99</v>
      </c>
      <c r="BW1" s="131"/>
      <c r="BX1" s="21" t="s">
        <v>77</v>
      </c>
      <c r="BY1" s="131" t="s">
        <v>100</v>
      </c>
      <c r="BZ1" s="131"/>
      <c r="CA1" s="21" t="s">
        <v>77</v>
      </c>
      <c r="CB1" s="131" t="s">
        <v>117</v>
      </c>
      <c r="CC1" s="131"/>
      <c r="CD1" s="21" t="s">
        <v>77</v>
      </c>
      <c r="CE1" s="136" t="s">
        <v>101</v>
      </c>
      <c r="CF1" s="136"/>
      <c r="CG1" s="21" t="s">
        <v>77</v>
      </c>
      <c r="CH1" s="136" t="s">
        <v>102</v>
      </c>
      <c r="CI1" s="136"/>
      <c r="CJ1" s="21" t="s">
        <v>77</v>
      </c>
      <c r="CK1" s="136" t="s">
        <v>103</v>
      </c>
      <c r="CL1" s="136"/>
      <c r="CM1" s="21" t="s">
        <v>77</v>
      </c>
      <c r="CN1" s="131" t="s">
        <v>104</v>
      </c>
      <c r="CO1" s="131"/>
      <c r="CP1" s="21" t="s">
        <v>77</v>
      </c>
      <c r="CQ1" s="136" t="s">
        <v>105</v>
      </c>
      <c r="CR1" s="136"/>
      <c r="CS1" s="21" t="s">
        <v>77</v>
      </c>
      <c r="CT1" s="131" t="s">
        <v>106</v>
      </c>
      <c r="CU1" s="131"/>
      <c r="CV1" s="21" t="s">
        <v>77</v>
      </c>
      <c r="CW1" s="136" t="s">
        <v>107</v>
      </c>
      <c r="CX1" s="136"/>
      <c r="CY1" s="21" t="s">
        <v>77</v>
      </c>
      <c r="CZ1" s="131" t="s">
        <v>108</v>
      </c>
      <c r="DA1" s="131"/>
      <c r="DB1" s="21" t="s">
        <v>77</v>
      </c>
      <c r="DC1" s="131" t="s">
        <v>109</v>
      </c>
      <c r="DD1" s="131"/>
      <c r="DE1" s="21" t="s">
        <v>77</v>
      </c>
      <c r="DF1" s="131" t="s">
        <v>110</v>
      </c>
      <c r="DG1" s="131"/>
      <c r="DH1" s="21" t="s">
        <v>77</v>
      </c>
      <c r="DI1" s="131" t="s">
        <v>111</v>
      </c>
      <c r="DJ1" s="131"/>
      <c r="DK1" s="21" t="s">
        <v>77</v>
      </c>
      <c r="DL1" s="135" t="s">
        <v>112</v>
      </c>
      <c r="DM1" s="135"/>
      <c r="DN1" s="21" t="s">
        <v>77</v>
      </c>
      <c r="DO1" s="131" t="s">
        <v>113</v>
      </c>
      <c r="DP1" s="131"/>
      <c r="DQ1" s="21" t="s">
        <v>77</v>
      </c>
      <c r="DR1" s="137" t="s">
        <v>114</v>
      </c>
      <c r="DS1" s="137"/>
      <c r="DT1" s="38" t="s">
        <v>77</v>
      </c>
    </row>
    <row r="2" spans="1:124" s="16" customFormat="1" ht="12.75">
      <c r="A2" s="138" t="s">
        <v>163</v>
      </c>
      <c r="B2" s="138"/>
      <c r="C2" s="137"/>
      <c r="D2" s="137"/>
      <c r="E2" s="20" t="s">
        <v>1</v>
      </c>
      <c r="F2" s="22" t="s">
        <v>0</v>
      </c>
      <c r="G2" s="21" t="s">
        <v>0</v>
      </c>
      <c r="H2" s="20" t="s">
        <v>1</v>
      </c>
      <c r="I2" s="22" t="s">
        <v>0</v>
      </c>
      <c r="J2" s="21" t="s">
        <v>0</v>
      </c>
      <c r="K2" s="20" t="s">
        <v>1</v>
      </c>
      <c r="L2" s="22" t="s">
        <v>0</v>
      </c>
      <c r="M2" s="21" t="s">
        <v>0</v>
      </c>
      <c r="N2" s="20" t="s">
        <v>1</v>
      </c>
      <c r="O2" s="22" t="s">
        <v>0</v>
      </c>
      <c r="P2" s="21" t="s">
        <v>0</v>
      </c>
      <c r="Q2" s="20" t="s">
        <v>1</v>
      </c>
      <c r="R2" s="22" t="s">
        <v>0</v>
      </c>
      <c r="S2" s="21" t="s">
        <v>0</v>
      </c>
      <c r="T2" s="20" t="s">
        <v>1</v>
      </c>
      <c r="U2" s="22" t="s">
        <v>0</v>
      </c>
      <c r="V2" s="21" t="s">
        <v>0</v>
      </c>
      <c r="W2" s="20" t="s">
        <v>1</v>
      </c>
      <c r="X2" s="22" t="s">
        <v>0</v>
      </c>
      <c r="Y2" s="21" t="s">
        <v>0</v>
      </c>
      <c r="Z2" s="20" t="s">
        <v>1</v>
      </c>
      <c r="AA2" s="22" t="s">
        <v>0</v>
      </c>
      <c r="AB2" s="21" t="s">
        <v>0</v>
      </c>
      <c r="AC2" s="20" t="s">
        <v>1</v>
      </c>
      <c r="AD2" s="22" t="s">
        <v>0</v>
      </c>
      <c r="AE2" s="21" t="s">
        <v>0</v>
      </c>
      <c r="AF2" s="20" t="s">
        <v>1</v>
      </c>
      <c r="AG2" s="22" t="s">
        <v>0</v>
      </c>
      <c r="AH2" s="21" t="s">
        <v>0</v>
      </c>
      <c r="AI2" s="20" t="s">
        <v>1</v>
      </c>
      <c r="AJ2" s="22" t="s">
        <v>0</v>
      </c>
      <c r="AK2" s="21" t="s">
        <v>0</v>
      </c>
      <c r="AL2" s="20" t="s">
        <v>1</v>
      </c>
      <c r="AM2" s="22" t="s">
        <v>0</v>
      </c>
      <c r="AN2" s="21" t="s">
        <v>0</v>
      </c>
      <c r="AO2" s="20" t="s">
        <v>1</v>
      </c>
      <c r="AP2" s="22" t="s">
        <v>0</v>
      </c>
      <c r="AQ2" s="21" t="s">
        <v>0</v>
      </c>
      <c r="AR2" s="20" t="s">
        <v>1</v>
      </c>
      <c r="AS2" s="22" t="s">
        <v>0</v>
      </c>
      <c r="AT2" s="21" t="s">
        <v>0</v>
      </c>
      <c r="AU2" s="20" t="s">
        <v>1</v>
      </c>
      <c r="AV2" s="22" t="s">
        <v>0</v>
      </c>
      <c r="AW2" s="21" t="s">
        <v>0</v>
      </c>
      <c r="AX2" s="20" t="s">
        <v>1</v>
      </c>
      <c r="AY2" s="22" t="s">
        <v>0</v>
      </c>
      <c r="AZ2" s="21" t="s">
        <v>0</v>
      </c>
      <c r="BA2" s="20" t="s">
        <v>1</v>
      </c>
      <c r="BB2" s="22" t="s">
        <v>0</v>
      </c>
      <c r="BC2" s="21" t="s">
        <v>0</v>
      </c>
      <c r="BD2" s="20" t="s">
        <v>1</v>
      </c>
      <c r="BE2" s="22" t="s">
        <v>0</v>
      </c>
      <c r="BF2" s="21" t="s">
        <v>0</v>
      </c>
      <c r="BG2" s="20" t="s">
        <v>1</v>
      </c>
      <c r="BH2" s="22" t="s">
        <v>0</v>
      </c>
      <c r="BI2" s="21" t="s">
        <v>0</v>
      </c>
      <c r="BJ2" s="20" t="s">
        <v>1</v>
      </c>
      <c r="BK2" s="22" t="s">
        <v>0</v>
      </c>
      <c r="BL2" s="21" t="s">
        <v>0</v>
      </c>
      <c r="BM2" s="20" t="s">
        <v>1</v>
      </c>
      <c r="BN2" s="22" t="s">
        <v>0</v>
      </c>
      <c r="BO2" s="21" t="s">
        <v>0</v>
      </c>
      <c r="BP2" s="20" t="s">
        <v>1</v>
      </c>
      <c r="BQ2" s="22" t="s">
        <v>0</v>
      </c>
      <c r="BR2" s="21" t="s">
        <v>0</v>
      </c>
      <c r="BS2" s="20" t="s">
        <v>1</v>
      </c>
      <c r="BT2" s="22" t="s">
        <v>0</v>
      </c>
      <c r="BU2" s="21" t="s">
        <v>0</v>
      </c>
      <c r="BV2" s="20" t="s">
        <v>1</v>
      </c>
      <c r="BW2" s="22" t="s">
        <v>0</v>
      </c>
      <c r="BX2" s="21" t="s">
        <v>0</v>
      </c>
      <c r="BY2" s="20" t="s">
        <v>1</v>
      </c>
      <c r="BZ2" s="22" t="s">
        <v>0</v>
      </c>
      <c r="CA2" s="21" t="s">
        <v>0</v>
      </c>
      <c r="CB2" s="20" t="s">
        <v>1</v>
      </c>
      <c r="CC2" s="22" t="s">
        <v>0</v>
      </c>
      <c r="CD2" s="21" t="s">
        <v>0</v>
      </c>
      <c r="CE2" s="20" t="s">
        <v>1</v>
      </c>
      <c r="CF2" s="22" t="s">
        <v>0</v>
      </c>
      <c r="CG2" s="21" t="s">
        <v>0</v>
      </c>
      <c r="CH2" s="20" t="s">
        <v>1</v>
      </c>
      <c r="CI2" s="22" t="s">
        <v>0</v>
      </c>
      <c r="CJ2" s="21" t="s">
        <v>0</v>
      </c>
      <c r="CK2" s="20" t="s">
        <v>1</v>
      </c>
      <c r="CL2" s="22" t="s">
        <v>0</v>
      </c>
      <c r="CM2" s="21" t="s">
        <v>0</v>
      </c>
      <c r="CN2" s="20" t="s">
        <v>1</v>
      </c>
      <c r="CO2" s="22" t="s">
        <v>0</v>
      </c>
      <c r="CP2" s="21" t="s">
        <v>0</v>
      </c>
      <c r="CQ2" s="20" t="s">
        <v>1</v>
      </c>
      <c r="CR2" s="22" t="s">
        <v>0</v>
      </c>
      <c r="CS2" s="21" t="s">
        <v>0</v>
      </c>
      <c r="CT2" s="20" t="s">
        <v>1</v>
      </c>
      <c r="CU2" s="22" t="s">
        <v>0</v>
      </c>
      <c r="CV2" s="21" t="s">
        <v>0</v>
      </c>
      <c r="CW2" s="20" t="s">
        <v>1</v>
      </c>
      <c r="CX2" s="22" t="s">
        <v>0</v>
      </c>
      <c r="CY2" s="21" t="s">
        <v>0</v>
      </c>
      <c r="CZ2" s="20" t="s">
        <v>1</v>
      </c>
      <c r="DA2" s="22" t="s">
        <v>0</v>
      </c>
      <c r="DB2" s="21" t="s">
        <v>0</v>
      </c>
      <c r="DC2" s="20" t="s">
        <v>1</v>
      </c>
      <c r="DD2" s="22" t="s">
        <v>0</v>
      </c>
      <c r="DE2" s="21" t="s">
        <v>0</v>
      </c>
      <c r="DF2" s="20" t="s">
        <v>1</v>
      </c>
      <c r="DG2" s="22" t="s">
        <v>0</v>
      </c>
      <c r="DH2" s="21" t="s">
        <v>0</v>
      </c>
      <c r="DI2" s="20" t="s">
        <v>1</v>
      </c>
      <c r="DJ2" s="22" t="s">
        <v>0</v>
      </c>
      <c r="DK2" s="21" t="s">
        <v>0</v>
      </c>
      <c r="DL2" s="20" t="s">
        <v>1</v>
      </c>
      <c r="DM2" s="22" t="s">
        <v>0</v>
      </c>
      <c r="DN2" s="21" t="s">
        <v>0</v>
      </c>
      <c r="DO2" s="20" t="s">
        <v>1</v>
      </c>
      <c r="DP2" s="22" t="s">
        <v>0</v>
      </c>
      <c r="DQ2" s="21" t="s">
        <v>0</v>
      </c>
      <c r="DR2" s="20" t="s">
        <v>1</v>
      </c>
      <c r="DS2" s="20" t="s">
        <v>0</v>
      </c>
      <c r="DT2" s="21" t="s">
        <v>0</v>
      </c>
    </row>
    <row r="3" spans="1:124" ht="12.75">
      <c r="A3" s="25" t="s">
        <v>196</v>
      </c>
      <c r="B3" s="4" t="s">
        <v>15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39"/>
    </row>
    <row r="4" spans="1:124" s="107" customFormat="1" ht="51">
      <c r="A4" s="98" t="s">
        <v>16</v>
      </c>
      <c r="B4" s="99" t="s">
        <v>140</v>
      </c>
      <c r="C4" s="98"/>
      <c r="D4" s="100" t="s">
        <v>7</v>
      </c>
      <c r="E4" s="99">
        <v>1</v>
      </c>
      <c r="F4" s="101">
        <v>190.8</v>
      </c>
      <c r="G4" s="102">
        <f>F4</f>
        <v>190.8</v>
      </c>
      <c r="H4" s="103">
        <v>1</v>
      </c>
      <c r="I4" s="104">
        <f>142.2-80+0.25225</f>
        <v>62.452249999999985</v>
      </c>
      <c r="J4" s="102">
        <f>I4</f>
        <v>62.452249999999985</v>
      </c>
      <c r="K4" s="99">
        <v>1</v>
      </c>
      <c r="L4" s="101">
        <f>167.4-42.69889</f>
        <v>124.70111</v>
      </c>
      <c r="M4" s="102">
        <f>L4</f>
        <v>124.70111</v>
      </c>
      <c r="N4" s="99">
        <v>1</v>
      </c>
      <c r="O4" s="101">
        <f>167.4+1</f>
        <v>168.4</v>
      </c>
      <c r="P4" s="102">
        <f>O4</f>
        <v>168.4</v>
      </c>
      <c r="Q4" s="99">
        <v>1</v>
      </c>
      <c r="R4" s="101">
        <v>196.8</v>
      </c>
      <c r="S4" s="102">
        <f>R4</f>
        <v>196.8</v>
      </c>
      <c r="T4" s="99">
        <v>1</v>
      </c>
      <c r="U4" s="101">
        <f>198-58.80302</f>
        <v>139.19698</v>
      </c>
      <c r="V4" s="102">
        <f>U4</f>
        <v>139.19698</v>
      </c>
      <c r="W4" s="99">
        <v>1</v>
      </c>
      <c r="X4" s="101">
        <v>185.4</v>
      </c>
      <c r="Y4" s="102">
        <f aca="true" t="shared" si="0" ref="Y4:Y20">X4</f>
        <v>185.4</v>
      </c>
      <c r="Z4" s="99">
        <v>1</v>
      </c>
      <c r="AA4" s="101">
        <v>167.4</v>
      </c>
      <c r="AB4" s="102">
        <f aca="true" t="shared" si="1" ref="AB4:AB27">AA4</f>
        <v>167.4</v>
      </c>
      <c r="AC4" s="99">
        <v>1</v>
      </c>
      <c r="AD4" s="101">
        <v>204</v>
      </c>
      <c r="AE4" s="102">
        <f aca="true" t="shared" si="2" ref="AE4:AE30">AD4</f>
        <v>204</v>
      </c>
      <c r="AF4" s="99">
        <v>1</v>
      </c>
      <c r="AG4" s="102">
        <v>234.6</v>
      </c>
      <c r="AH4" s="102">
        <f aca="true" t="shared" si="3" ref="AH4:AH26">AG4</f>
        <v>234.6</v>
      </c>
      <c r="AI4" s="99">
        <v>1</v>
      </c>
      <c r="AJ4" s="101">
        <v>231</v>
      </c>
      <c r="AK4" s="102">
        <f aca="true" t="shared" si="4" ref="AK4:AK30">AJ4</f>
        <v>231</v>
      </c>
      <c r="AL4" s="99">
        <v>1</v>
      </c>
      <c r="AM4" s="101">
        <v>180</v>
      </c>
      <c r="AN4" s="102">
        <f>AM4</f>
        <v>180</v>
      </c>
      <c r="AO4" s="99">
        <v>1</v>
      </c>
      <c r="AP4" s="101">
        <v>163.2</v>
      </c>
      <c r="AQ4" s="102">
        <f>AP4</f>
        <v>163.2</v>
      </c>
      <c r="AR4" s="99">
        <v>1</v>
      </c>
      <c r="AS4" s="101">
        <v>150.6</v>
      </c>
      <c r="AT4" s="102">
        <f>AS4</f>
        <v>150.6</v>
      </c>
      <c r="AU4" s="99">
        <v>1</v>
      </c>
      <c r="AV4" s="101">
        <f>167.4-6.88976</f>
        <v>160.51024</v>
      </c>
      <c r="AW4" s="102">
        <f>AV4</f>
        <v>160.51024</v>
      </c>
      <c r="AX4" s="99">
        <v>1</v>
      </c>
      <c r="AY4" s="101">
        <v>188.4</v>
      </c>
      <c r="AZ4" s="102">
        <f>AY4</f>
        <v>188.4</v>
      </c>
      <c r="BA4" s="99">
        <v>1</v>
      </c>
      <c r="BB4" s="101">
        <f>150.6-86</f>
        <v>64.6</v>
      </c>
      <c r="BC4" s="102">
        <f>BB4</f>
        <v>64.6</v>
      </c>
      <c r="BD4" s="99">
        <v>1</v>
      </c>
      <c r="BE4" s="101">
        <f>150.6-8.38182</f>
        <v>142.21818</v>
      </c>
      <c r="BF4" s="102">
        <f aca="true" t="shared" si="5" ref="BF4:BF30">BE4</f>
        <v>142.21818</v>
      </c>
      <c r="BG4" s="99">
        <v>1</v>
      </c>
      <c r="BH4" s="101">
        <f>150.6-13.34562</f>
        <v>137.25438</v>
      </c>
      <c r="BI4" s="102">
        <f>BH4</f>
        <v>137.25438</v>
      </c>
      <c r="BJ4" s="99">
        <v>1</v>
      </c>
      <c r="BK4" s="101">
        <f>175.8-50</f>
        <v>125.80000000000001</v>
      </c>
      <c r="BL4" s="102">
        <f>BK4</f>
        <v>125.80000000000001</v>
      </c>
      <c r="BM4" s="99">
        <v>1</v>
      </c>
      <c r="BN4" s="112">
        <v>142.2</v>
      </c>
      <c r="BO4" s="102">
        <f>BN4</f>
        <v>142.2</v>
      </c>
      <c r="BP4" s="99">
        <v>1</v>
      </c>
      <c r="BQ4" s="101">
        <f>168-29.50825</f>
        <v>138.49175</v>
      </c>
      <c r="BR4" s="102">
        <f>BQ4</f>
        <v>138.49175</v>
      </c>
      <c r="BS4" s="99">
        <v>1</v>
      </c>
      <c r="BT4" s="101">
        <v>188.4</v>
      </c>
      <c r="BU4" s="102">
        <f aca="true" t="shared" si="6" ref="BU4:BU10">BT4</f>
        <v>188.4</v>
      </c>
      <c r="BV4" s="99">
        <v>1</v>
      </c>
      <c r="BW4" s="101">
        <v>205.2</v>
      </c>
      <c r="BX4" s="102">
        <f>BW4</f>
        <v>205.2</v>
      </c>
      <c r="BY4" s="99">
        <v>1</v>
      </c>
      <c r="BZ4" s="101">
        <v>180</v>
      </c>
      <c r="CA4" s="102">
        <f>BZ4</f>
        <v>180</v>
      </c>
      <c r="CB4" s="99">
        <v>1</v>
      </c>
      <c r="CC4" s="101">
        <f>217.8-109</f>
        <v>108.80000000000001</v>
      </c>
      <c r="CD4" s="102">
        <f aca="true" t="shared" si="7" ref="CD4:CD27">CC4</f>
        <v>108.80000000000001</v>
      </c>
      <c r="CE4" s="99">
        <v>0</v>
      </c>
      <c r="CF4" s="101">
        <f>CE4*C4</f>
        <v>0</v>
      </c>
      <c r="CG4" s="102">
        <f>CF4</f>
        <v>0</v>
      </c>
      <c r="CH4" s="99">
        <v>1</v>
      </c>
      <c r="CI4" s="101">
        <v>187.2</v>
      </c>
      <c r="CJ4" s="102">
        <f aca="true" t="shared" si="8" ref="CJ4:CJ30">CI4</f>
        <v>187.2</v>
      </c>
      <c r="CK4" s="99">
        <v>1</v>
      </c>
      <c r="CL4" s="101">
        <v>208.2</v>
      </c>
      <c r="CM4" s="102">
        <f>CL4</f>
        <v>208.2</v>
      </c>
      <c r="CN4" s="99">
        <v>1</v>
      </c>
      <c r="CO4" s="101">
        <v>163.2</v>
      </c>
      <c r="CP4" s="102">
        <f>CO4</f>
        <v>163.2</v>
      </c>
      <c r="CQ4" s="99">
        <v>1</v>
      </c>
      <c r="CR4" s="101">
        <v>205.2</v>
      </c>
      <c r="CS4" s="102">
        <f>CR4</f>
        <v>205.2</v>
      </c>
      <c r="CT4" s="99">
        <v>1</v>
      </c>
      <c r="CU4" s="101">
        <v>205.2</v>
      </c>
      <c r="CV4" s="102">
        <f>CU4</f>
        <v>205.2</v>
      </c>
      <c r="CW4" s="99">
        <v>1</v>
      </c>
      <c r="CX4" s="101">
        <f>146.4-90-17.22252</f>
        <v>39.17748</v>
      </c>
      <c r="CY4" s="102">
        <f aca="true" t="shared" si="9" ref="CY4:CY28">CX4</f>
        <v>39.17748</v>
      </c>
      <c r="CZ4" s="99">
        <v>1</v>
      </c>
      <c r="DA4" s="101">
        <f>142.2-85</f>
        <v>57.19999999999999</v>
      </c>
      <c r="DB4" s="102">
        <f>DA4</f>
        <v>57.19999999999999</v>
      </c>
      <c r="DC4" s="99">
        <v>1</v>
      </c>
      <c r="DD4" s="101">
        <v>192.6</v>
      </c>
      <c r="DE4" s="102">
        <f aca="true" t="shared" si="10" ref="DE4:DE27">DD4</f>
        <v>192.6</v>
      </c>
      <c r="DF4" s="99">
        <v>1</v>
      </c>
      <c r="DG4" s="101">
        <v>201</v>
      </c>
      <c r="DH4" s="102">
        <f>DG4</f>
        <v>201</v>
      </c>
      <c r="DI4" s="99">
        <v>1</v>
      </c>
      <c r="DJ4" s="101">
        <v>167.4</v>
      </c>
      <c r="DK4" s="102">
        <f>DJ4</f>
        <v>167.4</v>
      </c>
      <c r="DL4" s="99">
        <v>1</v>
      </c>
      <c r="DM4" s="101">
        <v>188.4</v>
      </c>
      <c r="DN4" s="102">
        <f>DM4</f>
        <v>188.4</v>
      </c>
      <c r="DO4" s="99">
        <v>1</v>
      </c>
      <c r="DP4" s="101">
        <v>196.8</v>
      </c>
      <c r="DQ4" s="102">
        <f aca="true" t="shared" si="11" ref="DQ4:DQ30">DP4</f>
        <v>196.8</v>
      </c>
      <c r="DR4" s="105">
        <f aca="true" t="shared" si="12" ref="DR4:DT30">E4+H4+K4+N4+Q4+T4+W4+Z4+AC4+AF4+AI4+AL4+AO4+AR4+AU4+BA4+BD4+AX4+BG4+BJ4+BM4+BP4+BS4+BV4+BY4+CB4+CE4+CH4+CK4+CN4+CQ4+CT4+CW4+CZ4+DC4+DF4+DI4+DL4+DO4</f>
        <v>38</v>
      </c>
      <c r="DS4" s="106">
        <f t="shared" si="12"/>
        <v>6192.002369999998</v>
      </c>
      <c r="DT4" s="106">
        <f t="shared" si="12"/>
        <v>6192.002369999998</v>
      </c>
    </row>
    <row r="5" spans="1:124" s="107" customFormat="1" ht="25.5">
      <c r="A5" s="98" t="s">
        <v>17</v>
      </c>
      <c r="B5" s="99" t="s">
        <v>155</v>
      </c>
      <c r="C5" s="98"/>
      <c r="D5" s="100" t="s">
        <v>7</v>
      </c>
      <c r="E5" s="99">
        <v>1</v>
      </c>
      <c r="F5" s="101">
        <v>51.84</v>
      </c>
      <c r="G5" s="102">
        <f aca="true" t="shared" si="13" ref="G5:G30">F5</f>
        <v>51.84</v>
      </c>
      <c r="H5" s="103">
        <v>1</v>
      </c>
      <c r="I5" s="104">
        <f>24-15</f>
        <v>9</v>
      </c>
      <c r="J5" s="102">
        <f>I5</f>
        <v>9</v>
      </c>
      <c r="K5" s="99">
        <v>1</v>
      </c>
      <c r="L5" s="101">
        <v>52.8</v>
      </c>
      <c r="M5" s="102">
        <f aca="true" t="shared" si="14" ref="M5:M30">L5</f>
        <v>52.8</v>
      </c>
      <c r="N5" s="99">
        <v>1</v>
      </c>
      <c r="O5" s="101">
        <v>52.8</v>
      </c>
      <c r="P5" s="102">
        <f aca="true" t="shared" si="15" ref="P5:P27">O5</f>
        <v>52.8</v>
      </c>
      <c r="Q5" s="99">
        <v>1</v>
      </c>
      <c r="R5" s="101">
        <v>86.4</v>
      </c>
      <c r="S5" s="102">
        <f aca="true" t="shared" si="16" ref="S5:S30">R5</f>
        <v>86.4</v>
      </c>
      <c r="T5" s="99">
        <v>1</v>
      </c>
      <c r="U5" s="101">
        <v>81.6</v>
      </c>
      <c r="V5" s="102">
        <f aca="true" t="shared" si="17" ref="V5:V30">U5</f>
        <v>81.6</v>
      </c>
      <c r="W5" s="99">
        <v>1</v>
      </c>
      <c r="X5" s="101">
        <v>67.2</v>
      </c>
      <c r="Y5" s="102">
        <f t="shared" si="0"/>
        <v>67.2</v>
      </c>
      <c r="Z5" s="99">
        <v>1</v>
      </c>
      <c r="AA5" s="101">
        <v>52.8</v>
      </c>
      <c r="AB5" s="102">
        <f t="shared" si="1"/>
        <v>52.8</v>
      </c>
      <c r="AC5" s="99">
        <v>1</v>
      </c>
      <c r="AD5" s="101">
        <v>86.4</v>
      </c>
      <c r="AE5" s="102">
        <f t="shared" si="2"/>
        <v>86.4</v>
      </c>
      <c r="AF5" s="99">
        <v>1</v>
      </c>
      <c r="AG5" s="101">
        <v>129.6</v>
      </c>
      <c r="AH5" s="102">
        <f t="shared" si="3"/>
        <v>129.6</v>
      </c>
      <c r="AI5" s="99">
        <v>1</v>
      </c>
      <c r="AJ5" s="101">
        <v>115.2</v>
      </c>
      <c r="AK5" s="102">
        <f t="shared" si="4"/>
        <v>115.2</v>
      </c>
      <c r="AL5" s="99">
        <v>1</v>
      </c>
      <c r="AM5" s="101">
        <v>67.2</v>
      </c>
      <c r="AN5" s="102">
        <f aca="true" t="shared" si="18" ref="AN5:AN30">AM5</f>
        <v>67.2</v>
      </c>
      <c r="AO5" s="99">
        <v>1</v>
      </c>
      <c r="AP5" s="101">
        <v>48</v>
      </c>
      <c r="AQ5" s="102">
        <f aca="true" t="shared" si="19" ref="AQ5:AQ30">AP5</f>
        <v>48</v>
      </c>
      <c r="AR5" s="99">
        <v>1</v>
      </c>
      <c r="AS5" s="101">
        <v>33.6</v>
      </c>
      <c r="AT5" s="102">
        <f aca="true" t="shared" si="20" ref="AT5:AT29">AS5</f>
        <v>33.6</v>
      </c>
      <c r="AU5" s="99">
        <v>1</v>
      </c>
      <c r="AV5" s="101">
        <v>52.8</v>
      </c>
      <c r="AW5" s="102">
        <f aca="true" t="shared" si="21" ref="AW5:AW30">AV5</f>
        <v>52.8</v>
      </c>
      <c r="AX5" s="99">
        <v>1</v>
      </c>
      <c r="AY5" s="101">
        <v>76.8</v>
      </c>
      <c r="AZ5" s="102">
        <f>AY5</f>
        <v>76.8</v>
      </c>
      <c r="BA5" s="99">
        <v>1</v>
      </c>
      <c r="BB5" s="101">
        <f>33.6-15.83094</f>
        <v>17.769060000000003</v>
      </c>
      <c r="BC5" s="102">
        <f>BB5</f>
        <v>17.769060000000003</v>
      </c>
      <c r="BD5" s="99">
        <v>1</v>
      </c>
      <c r="BE5" s="101">
        <v>33.6</v>
      </c>
      <c r="BF5" s="102">
        <f t="shared" si="5"/>
        <v>33.6</v>
      </c>
      <c r="BG5" s="99">
        <v>1</v>
      </c>
      <c r="BH5" s="101">
        <v>33.6</v>
      </c>
      <c r="BI5" s="102">
        <f aca="true" t="shared" si="22" ref="BI5:BI30">BH5</f>
        <v>33.6</v>
      </c>
      <c r="BJ5" s="99">
        <v>1</v>
      </c>
      <c r="BK5" s="101">
        <f>62.4-14.15075</f>
        <v>48.249249999999996</v>
      </c>
      <c r="BL5" s="102">
        <f aca="true" t="shared" si="23" ref="BL5:BL30">BK5</f>
        <v>48.249249999999996</v>
      </c>
      <c r="BM5" s="99">
        <v>1</v>
      </c>
      <c r="BN5" s="101">
        <v>100.8</v>
      </c>
      <c r="BO5" s="102">
        <f>BN5</f>
        <v>100.8</v>
      </c>
      <c r="BP5" s="99">
        <v>1</v>
      </c>
      <c r="BQ5" s="101">
        <v>43.2</v>
      </c>
      <c r="BR5" s="102">
        <f aca="true" t="shared" si="24" ref="BR5:BR30">BQ5</f>
        <v>43.2</v>
      </c>
      <c r="BS5" s="99">
        <v>1</v>
      </c>
      <c r="BT5" s="101">
        <v>76.8</v>
      </c>
      <c r="BU5" s="102">
        <f t="shared" si="6"/>
        <v>76.8</v>
      </c>
      <c r="BV5" s="99">
        <v>1</v>
      </c>
      <c r="BW5" s="101">
        <v>96</v>
      </c>
      <c r="BX5" s="102">
        <f aca="true" t="shared" si="25" ref="BX5:BX29">BW5</f>
        <v>96</v>
      </c>
      <c r="BY5" s="99">
        <v>1</v>
      </c>
      <c r="BZ5" s="101">
        <v>67.2</v>
      </c>
      <c r="CA5" s="102">
        <f aca="true" t="shared" si="26" ref="CA5:CA30">BZ5</f>
        <v>67.2</v>
      </c>
      <c r="CB5" s="99">
        <v>1</v>
      </c>
      <c r="CC5" s="101">
        <f>110.4-40.1083</f>
        <v>70.2917</v>
      </c>
      <c r="CD5" s="102">
        <f t="shared" si="7"/>
        <v>70.2917</v>
      </c>
      <c r="CE5" s="99">
        <v>0</v>
      </c>
      <c r="CF5" s="101">
        <f>CE5*C5</f>
        <v>0</v>
      </c>
      <c r="CG5" s="102">
        <f aca="true" t="shared" si="27" ref="CG5:CG30">CF5</f>
        <v>0</v>
      </c>
      <c r="CH5" s="99">
        <v>1</v>
      </c>
      <c r="CI5" s="101">
        <v>67.2</v>
      </c>
      <c r="CJ5" s="102">
        <f t="shared" si="8"/>
        <v>67.2</v>
      </c>
      <c r="CK5" s="99">
        <v>1</v>
      </c>
      <c r="CL5" s="101">
        <v>91.2</v>
      </c>
      <c r="CM5" s="102">
        <f>CL5</f>
        <v>91.2</v>
      </c>
      <c r="CN5" s="99">
        <v>1</v>
      </c>
      <c r="CO5" s="101">
        <v>48</v>
      </c>
      <c r="CP5" s="102">
        <f aca="true" t="shared" si="28" ref="CP5:CP30">CO5</f>
        <v>48</v>
      </c>
      <c r="CQ5" s="99">
        <v>1</v>
      </c>
      <c r="CR5" s="101">
        <v>96</v>
      </c>
      <c r="CS5" s="102">
        <f aca="true" t="shared" si="29" ref="CS5:CS30">CR5</f>
        <v>96</v>
      </c>
      <c r="CT5" s="99">
        <v>1</v>
      </c>
      <c r="CU5" s="101">
        <v>96</v>
      </c>
      <c r="CV5" s="102">
        <f aca="true" t="shared" si="30" ref="CV5:CV30">CU5</f>
        <v>96</v>
      </c>
      <c r="CW5" s="99">
        <v>1</v>
      </c>
      <c r="CX5" s="101">
        <f>28.8-20</f>
        <v>8.8</v>
      </c>
      <c r="CY5" s="102">
        <f>CX5</f>
        <v>8.8</v>
      </c>
      <c r="CZ5" s="99">
        <v>1</v>
      </c>
      <c r="DA5" s="101">
        <f>24-10</f>
        <v>14</v>
      </c>
      <c r="DB5" s="102">
        <f aca="true" t="shared" si="31" ref="DB5:DB30">DA5</f>
        <v>14</v>
      </c>
      <c r="DC5" s="99">
        <v>1</v>
      </c>
      <c r="DD5" s="101">
        <v>81.6</v>
      </c>
      <c r="DE5" s="102">
        <f t="shared" si="10"/>
        <v>81.6</v>
      </c>
      <c r="DF5" s="99">
        <v>1</v>
      </c>
      <c r="DG5" s="101">
        <v>91.2</v>
      </c>
      <c r="DH5" s="102">
        <f aca="true" t="shared" si="32" ref="DH5:DH27">DG5</f>
        <v>91.2</v>
      </c>
      <c r="DI5" s="99">
        <v>1</v>
      </c>
      <c r="DJ5" s="101">
        <v>52.8</v>
      </c>
      <c r="DK5" s="102">
        <f aca="true" t="shared" si="33" ref="DK5:DK30">DJ5</f>
        <v>52.8</v>
      </c>
      <c r="DL5" s="99">
        <v>1</v>
      </c>
      <c r="DM5" s="101">
        <v>76.8</v>
      </c>
      <c r="DN5" s="102">
        <f>DM5</f>
        <v>76.8</v>
      </c>
      <c r="DO5" s="99">
        <v>1</v>
      </c>
      <c r="DP5" s="101">
        <v>86.4</v>
      </c>
      <c r="DQ5" s="102">
        <f t="shared" si="11"/>
        <v>86.4</v>
      </c>
      <c r="DR5" s="105">
        <f t="shared" si="12"/>
        <v>38</v>
      </c>
      <c r="DS5" s="106">
        <f t="shared" si="12"/>
        <v>2461.5500100000004</v>
      </c>
      <c r="DT5" s="106">
        <f t="shared" si="12"/>
        <v>2461.5500100000004</v>
      </c>
    </row>
    <row r="6" spans="1:125" ht="38.25">
      <c r="A6" s="6" t="s">
        <v>47</v>
      </c>
      <c r="B6" s="5" t="s">
        <v>134</v>
      </c>
      <c r="C6" s="88">
        <v>6</v>
      </c>
      <c r="D6" s="12" t="s">
        <v>7</v>
      </c>
      <c r="E6" s="5">
        <v>1</v>
      </c>
      <c r="F6" s="23">
        <f>E6*C6</f>
        <v>6</v>
      </c>
      <c r="G6" s="17">
        <f>F6</f>
        <v>6</v>
      </c>
      <c r="H6" s="84">
        <v>1</v>
      </c>
      <c r="I6" s="32">
        <f>C6*H6</f>
        <v>6</v>
      </c>
      <c r="J6" s="17">
        <f>I6</f>
        <v>6</v>
      </c>
      <c r="K6" s="5">
        <v>1</v>
      </c>
      <c r="L6" s="23">
        <f>K6*C6</f>
        <v>6</v>
      </c>
      <c r="M6" s="17">
        <f>L6</f>
        <v>6</v>
      </c>
      <c r="N6" s="5">
        <v>1</v>
      </c>
      <c r="O6" s="32">
        <f>I6*N6</f>
        <v>6</v>
      </c>
      <c r="P6" s="17">
        <f>O6</f>
        <v>6</v>
      </c>
      <c r="Q6" s="5">
        <v>1</v>
      </c>
      <c r="R6" s="23">
        <f>Q6*C6</f>
        <v>6</v>
      </c>
      <c r="S6" s="17">
        <f>R6</f>
        <v>6</v>
      </c>
      <c r="T6" s="5">
        <v>1</v>
      </c>
      <c r="U6" s="35">
        <f>O6*T6</f>
        <v>6</v>
      </c>
      <c r="V6" s="17">
        <f>U6</f>
        <v>6</v>
      </c>
      <c r="W6" s="5">
        <v>1</v>
      </c>
      <c r="X6" s="23">
        <f>W6*C6</f>
        <v>6</v>
      </c>
      <c r="Y6" s="17">
        <f t="shared" si="0"/>
        <v>6</v>
      </c>
      <c r="Z6" s="5">
        <v>1</v>
      </c>
      <c r="AA6" s="23">
        <f>Z6*C6</f>
        <v>6</v>
      </c>
      <c r="AB6" s="17">
        <f t="shared" si="1"/>
        <v>6</v>
      </c>
      <c r="AC6" s="5">
        <v>1</v>
      </c>
      <c r="AD6" s="23">
        <f>C6*AC6</f>
        <v>6</v>
      </c>
      <c r="AE6" s="17">
        <f t="shared" si="2"/>
        <v>6</v>
      </c>
      <c r="AF6" s="5">
        <v>1</v>
      </c>
      <c r="AG6" s="23">
        <f>AF6*C6</f>
        <v>6</v>
      </c>
      <c r="AH6" s="17">
        <f t="shared" si="3"/>
        <v>6</v>
      </c>
      <c r="AI6" s="5">
        <v>1</v>
      </c>
      <c r="AJ6" s="23">
        <f>AI6*C6</f>
        <v>6</v>
      </c>
      <c r="AK6" s="17">
        <f t="shared" si="4"/>
        <v>6</v>
      </c>
      <c r="AL6" s="5">
        <v>1</v>
      </c>
      <c r="AM6" s="23">
        <f>AL6*C6</f>
        <v>6</v>
      </c>
      <c r="AN6" s="17">
        <f>AM6</f>
        <v>6</v>
      </c>
      <c r="AO6" s="5">
        <v>1</v>
      </c>
      <c r="AP6" s="23">
        <f>AO6*C6</f>
        <v>6</v>
      </c>
      <c r="AQ6" s="17">
        <f>AP6</f>
        <v>6</v>
      </c>
      <c r="AR6" s="5">
        <v>1</v>
      </c>
      <c r="AS6" s="23">
        <f>AR6*F6</f>
        <v>6</v>
      </c>
      <c r="AT6" s="17">
        <f>AS6</f>
        <v>6</v>
      </c>
      <c r="AU6" s="5">
        <v>1</v>
      </c>
      <c r="AV6" s="23">
        <f>AU6*C6</f>
        <v>6</v>
      </c>
      <c r="AW6" s="17">
        <f>AV6</f>
        <v>6</v>
      </c>
      <c r="AX6" s="5">
        <v>1</v>
      </c>
      <c r="AY6" s="23">
        <f>AX6*C6</f>
        <v>6</v>
      </c>
      <c r="AZ6" s="17">
        <f>AY6</f>
        <v>6</v>
      </c>
      <c r="BA6" s="5">
        <v>1</v>
      </c>
      <c r="BB6" s="23">
        <f>BA6*C6</f>
        <v>6</v>
      </c>
      <c r="BC6" s="17">
        <f>BB6</f>
        <v>6</v>
      </c>
      <c r="BD6" s="5">
        <v>1</v>
      </c>
      <c r="BE6" s="23">
        <f>BD6*F6</f>
        <v>6</v>
      </c>
      <c r="BF6" s="17">
        <f t="shared" si="5"/>
        <v>6</v>
      </c>
      <c r="BG6" s="5">
        <v>1</v>
      </c>
      <c r="BH6" s="23">
        <f>BG6*C6</f>
        <v>6</v>
      </c>
      <c r="BI6" s="17">
        <f>BH6</f>
        <v>6</v>
      </c>
      <c r="BJ6" s="5">
        <v>1</v>
      </c>
      <c r="BK6" s="23">
        <f>BJ6*C6</f>
        <v>6</v>
      </c>
      <c r="BL6" s="17">
        <f>BK6</f>
        <v>6</v>
      </c>
      <c r="BM6" s="5">
        <v>1</v>
      </c>
      <c r="BN6" s="23">
        <f>BM6*C6</f>
        <v>6</v>
      </c>
      <c r="BO6" s="17">
        <f>BN6</f>
        <v>6</v>
      </c>
      <c r="BP6" s="5">
        <v>1</v>
      </c>
      <c r="BQ6" s="23">
        <f>BP6*C6</f>
        <v>6</v>
      </c>
      <c r="BR6" s="17">
        <f>BQ6</f>
        <v>6</v>
      </c>
      <c r="BS6" s="5">
        <v>1</v>
      </c>
      <c r="BT6" s="23">
        <f>BS6*C6</f>
        <v>6</v>
      </c>
      <c r="BU6" s="17">
        <f t="shared" si="6"/>
        <v>6</v>
      </c>
      <c r="BV6" s="5">
        <v>1</v>
      </c>
      <c r="BW6" s="23">
        <f>BV6*C6</f>
        <v>6</v>
      </c>
      <c r="BX6" s="17">
        <f>BW6</f>
        <v>6</v>
      </c>
      <c r="BY6" s="5">
        <v>1</v>
      </c>
      <c r="BZ6" s="23">
        <f>BY6*F6</f>
        <v>6</v>
      </c>
      <c r="CA6" s="17">
        <f>BZ6</f>
        <v>6</v>
      </c>
      <c r="CB6" s="5">
        <v>1</v>
      </c>
      <c r="CC6" s="23">
        <f>CB6*C6</f>
        <v>6</v>
      </c>
      <c r="CD6" s="17">
        <f t="shared" si="7"/>
        <v>6</v>
      </c>
      <c r="CE6" s="5">
        <v>0</v>
      </c>
      <c r="CF6" s="23">
        <f>CE6*C6</f>
        <v>0</v>
      </c>
      <c r="CG6" s="17">
        <f>CF6</f>
        <v>0</v>
      </c>
      <c r="CH6" s="5">
        <v>1</v>
      </c>
      <c r="CI6" s="23">
        <f>CH6*C6</f>
        <v>6</v>
      </c>
      <c r="CJ6" s="17">
        <f t="shared" si="8"/>
        <v>6</v>
      </c>
      <c r="CK6" s="5">
        <v>1</v>
      </c>
      <c r="CL6" s="23">
        <f>CK6*C6</f>
        <v>6</v>
      </c>
      <c r="CM6" s="17">
        <f>CL6</f>
        <v>6</v>
      </c>
      <c r="CN6" s="5">
        <v>1</v>
      </c>
      <c r="CO6" s="23">
        <f>CN6*C6</f>
        <v>6</v>
      </c>
      <c r="CP6" s="17">
        <f>CO6</f>
        <v>6</v>
      </c>
      <c r="CQ6" s="5">
        <v>1</v>
      </c>
      <c r="CR6" s="23">
        <f>CQ6*C6</f>
        <v>6</v>
      </c>
      <c r="CS6" s="17">
        <f>CR6</f>
        <v>6</v>
      </c>
      <c r="CT6" s="5">
        <v>1</v>
      </c>
      <c r="CU6" s="23">
        <f>CT6*C6</f>
        <v>6</v>
      </c>
      <c r="CV6" s="17">
        <f>CU6</f>
        <v>6</v>
      </c>
      <c r="CW6" s="5">
        <v>1</v>
      </c>
      <c r="CX6" s="23">
        <f>0.23*12</f>
        <v>2.7600000000000002</v>
      </c>
      <c r="CY6" s="17">
        <f t="shared" si="9"/>
        <v>2.7600000000000002</v>
      </c>
      <c r="CZ6" s="5">
        <v>1</v>
      </c>
      <c r="DA6" s="23">
        <v>2</v>
      </c>
      <c r="DB6" s="17">
        <f>DA6</f>
        <v>2</v>
      </c>
      <c r="DC6" s="5">
        <v>1</v>
      </c>
      <c r="DD6" s="23">
        <f>DC6*C6</f>
        <v>6</v>
      </c>
      <c r="DE6" s="17">
        <f t="shared" si="10"/>
        <v>6</v>
      </c>
      <c r="DF6" s="5">
        <v>1</v>
      </c>
      <c r="DG6" s="23">
        <f>DF6*F6</f>
        <v>6</v>
      </c>
      <c r="DH6" s="17">
        <f>DG6</f>
        <v>6</v>
      </c>
      <c r="DI6" s="5">
        <v>1</v>
      </c>
      <c r="DJ6" s="23">
        <f>DI6*C6</f>
        <v>6</v>
      </c>
      <c r="DK6" s="17">
        <f>DJ6</f>
        <v>6</v>
      </c>
      <c r="DL6" s="5">
        <v>1</v>
      </c>
      <c r="DM6" s="23">
        <f>DL6*C6</f>
        <v>6</v>
      </c>
      <c r="DN6" s="17">
        <f>DM6</f>
        <v>6</v>
      </c>
      <c r="DO6" s="5">
        <v>1</v>
      </c>
      <c r="DP6" s="23">
        <f>DO6*C6</f>
        <v>6</v>
      </c>
      <c r="DQ6" s="17">
        <f t="shared" si="11"/>
        <v>6</v>
      </c>
      <c r="DR6" s="44">
        <f t="shared" si="12"/>
        <v>38</v>
      </c>
      <c r="DS6" s="41">
        <f t="shared" si="12"/>
        <v>220.76</v>
      </c>
      <c r="DT6" s="41">
        <f t="shared" si="12"/>
        <v>220.76</v>
      </c>
      <c r="DU6" s="92">
        <f>C6*DR6</f>
        <v>228</v>
      </c>
    </row>
    <row r="7" spans="1:125" ht="12.75">
      <c r="A7" s="6" t="s">
        <v>18</v>
      </c>
      <c r="B7" s="5" t="s">
        <v>74</v>
      </c>
      <c r="C7" s="88">
        <v>0.01</v>
      </c>
      <c r="D7" s="12" t="s">
        <v>59</v>
      </c>
      <c r="E7" s="5">
        <v>12</v>
      </c>
      <c r="F7" s="35">
        <f>C7*E7</f>
        <v>0.12</v>
      </c>
      <c r="G7" s="17">
        <f t="shared" si="13"/>
        <v>0.12</v>
      </c>
      <c r="H7" s="84">
        <v>8</v>
      </c>
      <c r="I7" s="32">
        <f>C7*H7</f>
        <v>0.08</v>
      </c>
      <c r="J7" s="17">
        <f>I7</f>
        <v>0.08</v>
      </c>
      <c r="K7" s="5">
        <v>14</v>
      </c>
      <c r="L7" s="23">
        <f>K7*C7</f>
        <v>0.14</v>
      </c>
      <c r="M7" s="17">
        <f t="shared" si="14"/>
        <v>0.14</v>
      </c>
      <c r="N7" s="5">
        <v>14</v>
      </c>
      <c r="O7" s="23">
        <f>N7*C7</f>
        <v>0.14</v>
      </c>
      <c r="P7" s="17">
        <f t="shared" si="15"/>
        <v>0.14</v>
      </c>
      <c r="Q7" s="5">
        <v>21</v>
      </c>
      <c r="R7" s="23">
        <f>Q7*C7</f>
        <v>0.21</v>
      </c>
      <c r="S7" s="17">
        <f t="shared" si="16"/>
        <v>0.21</v>
      </c>
      <c r="T7" s="5">
        <v>20</v>
      </c>
      <c r="U7" s="23">
        <f>T7*C7</f>
        <v>0.2</v>
      </c>
      <c r="V7" s="17">
        <f t="shared" si="17"/>
        <v>0.2</v>
      </c>
      <c r="W7" s="5">
        <v>17</v>
      </c>
      <c r="X7" s="23">
        <f>W7*C7</f>
        <v>0.17</v>
      </c>
      <c r="Y7" s="17">
        <f t="shared" si="0"/>
        <v>0.17</v>
      </c>
      <c r="Z7" s="5">
        <v>20</v>
      </c>
      <c r="AA7" s="23">
        <f>Z7*C7</f>
        <v>0.2</v>
      </c>
      <c r="AB7" s="17">
        <f t="shared" si="1"/>
        <v>0.2</v>
      </c>
      <c r="AC7" s="5">
        <v>27</v>
      </c>
      <c r="AD7" s="23">
        <f>AC7*C7</f>
        <v>0.27</v>
      </c>
      <c r="AE7" s="17">
        <f t="shared" si="2"/>
        <v>0.27</v>
      </c>
      <c r="AF7" s="5">
        <v>3</v>
      </c>
      <c r="AG7" s="23">
        <f>AF7*C7</f>
        <v>0.03</v>
      </c>
      <c r="AH7" s="17">
        <f t="shared" si="3"/>
        <v>0.03</v>
      </c>
      <c r="AI7" s="5">
        <v>28</v>
      </c>
      <c r="AJ7" s="23">
        <f>AI7*C7</f>
        <v>0.28</v>
      </c>
      <c r="AK7" s="17">
        <f t="shared" si="4"/>
        <v>0.28</v>
      </c>
      <c r="AL7" s="5">
        <v>17</v>
      </c>
      <c r="AM7" s="23">
        <f>AL7*C7</f>
        <v>0.17</v>
      </c>
      <c r="AN7" s="17">
        <f t="shared" si="18"/>
        <v>0.17</v>
      </c>
      <c r="AO7" s="5">
        <v>13</v>
      </c>
      <c r="AP7" s="23">
        <f>AO7*C7</f>
        <v>0.13</v>
      </c>
      <c r="AQ7" s="17">
        <f t="shared" si="19"/>
        <v>0.13</v>
      </c>
      <c r="AR7" s="5">
        <v>10</v>
      </c>
      <c r="AS7" s="23">
        <f>AR7*C7</f>
        <v>0.1</v>
      </c>
      <c r="AT7" s="17">
        <f t="shared" si="20"/>
        <v>0.1</v>
      </c>
      <c r="AU7" s="5">
        <v>14</v>
      </c>
      <c r="AV7" s="23">
        <f>AU7*C7</f>
        <v>0.14</v>
      </c>
      <c r="AW7" s="17">
        <f t="shared" si="21"/>
        <v>0.14</v>
      </c>
      <c r="AX7" s="5">
        <v>19</v>
      </c>
      <c r="AY7" s="23">
        <f>AX7*C7</f>
        <v>0.19</v>
      </c>
      <c r="AZ7" s="17">
        <f aca="true" t="shared" si="34" ref="AZ7:AZ30">AY7</f>
        <v>0.19</v>
      </c>
      <c r="BA7" s="5">
        <v>10</v>
      </c>
      <c r="BB7" s="23">
        <f>BA7*C7</f>
        <v>0.1</v>
      </c>
      <c r="BC7" s="17">
        <f>BB7</f>
        <v>0.1</v>
      </c>
      <c r="BD7" s="5">
        <v>10</v>
      </c>
      <c r="BE7" s="23">
        <f>BD7*C7</f>
        <v>0.1</v>
      </c>
      <c r="BF7" s="17">
        <f t="shared" si="5"/>
        <v>0.1</v>
      </c>
      <c r="BG7" s="5">
        <v>10</v>
      </c>
      <c r="BH7" s="23">
        <f>BG7*C7</f>
        <v>0.1</v>
      </c>
      <c r="BI7" s="17">
        <f t="shared" si="22"/>
        <v>0.1</v>
      </c>
      <c r="BJ7" s="5">
        <v>16</v>
      </c>
      <c r="BK7" s="35">
        <f>BJ7*C7</f>
        <v>0.16</v>
      </c>
      <c r="BL7" s="17">
        <f t="shared" si="23"/>
        <v>0.16</v>
      </c>
      <c r="BM7" s="5">
        <v>24</v>
      </c>
      <c r="BN7" s="23">
        <f>BM7*C7</f>
        <v>0.24</v>
      </c>
      <c r="BO7" s="17">
        <f aca="true" t="shared" si="35" ref="BO7:BO30">BN7</f>
        <v>0.24</v>
      </c>
      <c r="BP7" s="5">
        <v>18</v>
      </c>
      <c r="BQ7" s="23">
        <f>BP7*C7</f>
        <v>0.18</v>
      </c>
      <c r="BR7" s="17">
        <f t="shared" si="24"/>
        <v>0.18</v>
      </c>
      <c r="BS7" s="5">
        <v>19</v>
      </c>
      <c r="BT7" s="23">
        <f>BS7*C7</f>
        <v>0.19</v>
      </c>
      <c r="BU7" s="17">
        <f t="shared" si="6"/>
        <v>0.19</v>
      </c>
      <c r="BV7" s="5">
        <v>23</v>
      </c>
      <c r="BW7" s="23">
        <f>BV7*C7</f>
        <v>0.23</v>
      </c>
      <c r="BX7" s="17">
        <f t="shared" si="25"/>
        <v>0.23</v>
      </c>
      <c r="BY7" s="5">
        <v>17</v>
      </c>
      <c r="BZ7" s="23">
        <f>BY7*C7</f>
        <v>0.17</v>
      </c>
      <c r="CA7" s="17">
        <f t="shared" si="26"/>
        <v>0.17</v>
      </c>
      <c r="CB7" s="5">
        <v>26</v>
      </c>
      <c r="CC7" s="23">
        <f>CB7*C7</f>
        <v>0.26</v>
      </c>
      <c r="CD7" s="17">
        <f t="shared" si="7"/>
        <v>0.26</v>
      </c>
      <c r="CE7" s="5">
        <v>0</v>
      </c>
      <c r="CF7" s="23">
        <f>CE7*C7</f>
        <v>0</v>
      </c>
      <c r="CG7" s="17">
        <f t="shared" si="27"/>
        <v>0</v>
      </c>
      <c r="CH7" s="5">
        <v>21</v>
      </c>
      <c r="CI7" s="23">
        <f>CH7*C7</f>
        <v>0.21</v>
      </c>
      <c r="CJ7" s="17">
        <f t="shared" si="8"/>
        <v>0.21</v>
      </c>
      <c r="CK7" s="5">
        <v>24</v>
      </c>
      <c r="CL7" s="23">
        <f>CK7*C7</f>
        <v>0.24</v>
      </c>
      <c r="CM7" s="17">
        <f aca="true" t="shared" si="36" ref="CM7:CM30">CL7</f>
        <v>0.24</v>
      </c>
      <c r="CN7" s="5">
        <v>13</v>
      </c>
      <c r="CO7" s="35">
        <f>CN7*C7</f>
        <v>0.13</v>
      </c>
      <c r="CP7" s="17">
        <f t="shared" si="28"/>
        <v>0.13</v>
      </c>
      <c r="CQ7" s="5">
        <v>23</v>
      </c>
      <c r="CR7" s="23">
        <f>CQ7*C7</f>
        <v>0.23</v>
      </c>
      <c r="CS7" s="17">
        <f t="shared" si="29"/>
        <v>0.23</v>
      </c>
      <c r="CT7" s="5">
        <v>23</v>
      </c>
      <c r="CU7" s="23">
        <f>CT7*C7</f>
        <v>0.23</v>
      </c>
      <c r="CV7" s="17">
        <f t="shared" si="30"/>
        <v>0.23</v>
      </c>
      <c r="CW7" s="5">
        <v>9</v>
      </c>
      <c r="CX7" s="23">
        <f>CW7*C7</f>
        <v>0.09</v>
      </c>
      <c r="CY7" s="17">
        <f t="shared" si="9"/>
        <v>0.09</v>
      </c>
      <c r="CZ7" s="5">
        <v>8</v>
      </c>
      <c r="DA7" s="23">
        <f>CZ7*C7</f>
        <v>0.08</v>
      </c>
      <c r="DB7" s="17">
        <f t="shared" si="31"/>
        <v>0.08</v>
      </c>
      <c r="DC7" s="5">
        <v>20</v>
      </c>
      <c r="DD7" s="23">
        <f>DC7*C7</f>
        <v>0.2</v>
      </c>
      <c r="DE7" s="17">
        <f t="shared" si="10"/>
        <v>0.2</v>
      </c>
      <c r="DF7" s="5">
        <v>22</v>
      </c>
      <c r="DG7" s="23">
        <f>DF7*C7</f>
        <v>0.22</v>
      </c>
      <c r="DH7" s="17">
        <f t="shared" si="32"/>
        <v>0.22</v>
      </c>
      <c r="DI7" s="5">
        <v>14</v>
      </c>
      <c r="DJ7" s="23">
        <f>DI7*C7</f>
        <v>0.14</v>
      </c>
      <c r="DK7" s="17">
        <f t="shared" si="33"/>
        <v>0.14</v>
      </c>
      <c r="DL7" s="5">
        <v>19</v>
      </c>
      <c r="DM7" s="23">
        <f>DL7*C7</f>
        <v>0.19</v>
      </c>
      <c r="DN7" s="17">
        <f aca="true" t="shared" si="37" ref="DN7:DN30">DM7</f>
        <v>0.19</v>
      </c>
      <c r="DO7" s="5">
        <v>21</v>
      </c>
      <c r="DP7" s="35">
        <f>DO7*C7</f>
        <v>0.21</v>
      </c>
      <c r="DQ7" s="17">
        <f t="shared" si="11"/>
        <v>0.21</v>
      </c>
      <c r="DR7" s="44">
        <f t="shared" si="12"/>
        <v>647</v>
      </c>
      <c r="DS7" s="41">
        <f t="shared" si="12"/>
        <v>6.4700000000000015</v>
      </c>
      <c r="DT7" s="41">
        <f t="shared" si="12"/>
        <v>6.4700000000000015</v>
      </c>
      <c r="DU7" s="92">
        <f aca="true" t="shared" si="38" ref="DU7:DU30">C7*DR7</f>
        <v>6.47</v>
      </c>
    </row>
    <row r="8" spans="1:125" ht="38.25">
      <c r="A8" s="6" t="s">
        <v>19</v>
      </c>
      <c r="B8" s="5" t="s">
        <v>138</v>
      </c>
      <c r="C8" s="89" t="s">
        <v>170</v>
      </c>
      <c r="D8" s="13" t="s">
        <v>51</v>
      </c>
      <c r="E8" s="10">
        <v>1</v>
      </c>
      <c r="F8" s="35">
        <v>3</v>
      </c>
      <c r="G8" s="32">
        <f t="shared" si="13"/>
        <v>3</v>
      </c>
      <c r="H8" s="85">
        <v>1</v>
      </c>
      <c r="I8" s="32">
        <v>3</v>
      </c>
      <c r="J8" s="17">
        <f>I8</f>
        <v>3</v>
      </c>
      <c r="K8" s="10">
        <v>1</v>
      </c>
      <c r="L8" s="23">
        <v>3.6</v>
      </c>
      <c r="M8" s="32">
        <f t="shared" si="14"/>
        <v>3.6</v>
      </c>
      <c r="N8" s="10">
        <v>1</v>
      </c>
      <c r="O8" s="35">
        <v>3.6</v>
      </c>
      <c r="P8" s="32">
        <f t="shared" si="15"/>
        <v>3.6</v>
      </c>
      <c r="Q8" s="10">
        <v>1</v>
      </c>
      <c r="R8" s="35">
        <v>4.8</v>
      </c>
      <c r="S8" s="32">
        <f t="shared" si="16"/>
        <v>4.8</v>
      </c>
      <c r="T8" s="10">
        <v>1</v>
      </c>
      <c r="U8" s="35">
        <v>4.8</v>
      </c>
      <c r="V8" s="32">
        <f t="shared" si="17"/>
        <v>4.8</v>
      </c>
      <c r="W8" s="10">
        <v>1</v>
      </c>
      <c r="X8" s="35">
        <v>3.6</v>
      </c>
      <c r="Y8" s="32">
        <f t="shared" si="0"/>
        <v>3.6</v>
      </c>
      <c r="Z8" s="10">
        <v>1</v>
      </c>
      <c r="AA8" s="35">
        <v>3.6</v>
      </c>
      <c r="AB8" s="32">
        <f t="shared" si="1"/>
        <v>3.6</v>
      </c>
      <c r="AC8" s="10">
        <v>1</v>
      </c>
      <c r="AD8" s="35">
        <v>4.8</v>
      </c>
      <c r="AE8" s="32">
        <f t="shared" si="2"/>
        <v>4.8</v>
      </c>
      <c r="AF8" s="10">
        <v>1</v>
      </c>
      <c r="AG8" s="35">
        <v>4.8</v>
      </c>
      <c r="AH8" s="32">
        <f t="shared" si="3"/>
        <v>4.8</v>
      </c>
      <c r="AI8" s="10">
        <v>1</v>
      </c>
      <c r="AJ8" s="35">
        <v>4.8</v>
      </c>
      <c r="AK8" s="32">
        <f t="shared" si="4"/>
        <v>4.8</v>
      </c>
      <c r="AL8" s="10">
        <v>1</v>
      </c>
      <c r="AM8" s="35">
        <v>3.6</v>
      </c>
      <c r="AN8" s="32">
        <f t="shared" si="18"/>
        <v>3.6</v>
      </c>
      <c r="AO8" s="10">
        <v>1</v>
      </c>
      <c r="AP8" s="35">
        <v>3</v>
      </c>
      <c r="AQ8" s="32">
        <f t="shared" si="19"/>
        <v>3</v>
      </c>
      <c r="AR8" s="10">
        <v>1</v>
      </c>
      <c r="AS8" s="35">
        <v>3</v>
      </c>
      <c r="AT8" s="32">
        <f t="shared" si="20"/>
        <v>3</v>
      </c>
      <c r="AU8" s="10">
        <v>1</v>
      </c>
      <c r="AV8" s="35">
        <v>3.6</v>
      </c>
      <c r="AW8" s="32">
        <f t="shared" si="21"/>
        <v>3.6</v>
      </c>
      <c r="AX8" s="10">
        <v>1</v>
      </c>
      <c r="AY8" s="35">
        <v>4.8</v>
      </c>
      <c r="AZ8" s="32">
        <f t="shared" si="34"/>
        <v>4.8</v>
      </c>
      <c r="BA8" s="10">
        <v>1</v>
      </c>
      <c r="BB8" s="35">
        <v>3</v>
      </c>
      <c r="BC8" s="32">
        <f>BB8*BA8</f>
        <v>3</v>
      </c>
      <c r="BD8" s="10">
        <v>1</v>
      </c>
      <c r="BE8" s="35">
        <v>3</v>
      </c>
      <c r="BF8" s="32">
        <f t="shared" si="5"/>
        <v>3</v>
      </c>
      <c r="BG8" s="10">
        <v>1</v>
      </c>
      <c r="BH8" s="35">
        <v>3</v>
      </c>
      <c r="BI8" s="32">
        <f t="shared" si="22"/>
        <v>3</v>
      </c>
      <c r="BJ8" s="10">
        <v>1</v>
      </c>
      <c r="BK8" s="35">
        <v>3.6</v>
      </c>
      <c r="BL8" s="32">
        <f t="shared" si="23"/>
        <v>3.6</v>
      </c>
      <c r="BM8" s="10">
        <v>1</v>
      </c>
      <c r="BN8" s="35">
        <v>4.8</v>
      </c>
      <c r="BO8" s="32">
        <f t="shared" si="35"/>
        <v>4.8</v>
      </c>
      <c r="BP8" s="10">
        <v>1</v>
      </c>
      <c r="BQ8" s="35">
        <v>3</v>
      </c>
      <c r="BR8" s="32">
        <f t="shared" si="24"/>
        <v>3</v>
      </c>
      <c r="BS8" s="10">
        <v>1</v>
      </c>
      <c r="BT8" s="35">
        <v>4.8</v>
      </c>
      <c r="BU8" s="32">
        <f t="shared" si="6"/>
        <v>4.8</v>
      </c>
      <c r="BV8" s="10">
        <v>1</v>
      </c>
      <c r="BW8" s="35">
        <v>4.8</v>
      </c>
      <c r="BX8" s="32">
        <f t="shared" si="25"/>
        <v>4.8</v>
      </c>
      <c r="BY8" s="10">
        <v>1</v>
      </c>
      <c r="BZ8" s="35">
        <v>3.6</v>
      </c>
      <c r="CA8" s="32">
        <f t="shared" si="26"/>
        <v>3.6</v>
      </c>
      <c r="CB8" s="10">
        <v>1</v>
      </c>
      <c r="CC8" s="35">
        <v>6</v>
      </c>
      <c r="CD8" s="32">
        <f t="shared" si="7"/>
        <v>6</v>
      </c>
      <c r="CE8" s="10">
        <v>0</v>
      </c>
      <c r="CF8" s="35">
        <v>0</v>
      </c>
      <c r="CG8" s="32">
        <f t="shared" si="27"/>
        <v>0</v>
      </c>
      <c r="CH8" s="10">
        <v>1</v>
      </c>
      <c r="CI8" s="45">
        <v>3.6</v>
      </c>
      <c r="CJ8" s="32">
        <f t="shared" si="8"/>
        <v>3.6</v>
      </c>
      <c r="CK8" s="10">
        <v>1</v>
      </c>
      <c r="CL8" s="35">
        <v>4.8</v>
      </c>
      <c r="CM8" s="32">
        <f t="shared" si="36"/>
        <v>4.8</v>
      </c>
      <c r="CN8" s="10">
        <v>1</v>
      </c>
      <c r="CO8" s="35">
        <v>3</v>
      </c>
      <c r="CP8" s="32">
        <f t="shared" si="28"/>
        <v>3</v>
      </c>
      <c r="CQ8" s="10">
        <v>1</v>
      </c>
      <c r="CR8" s="35">
        <v>4.8</v>
      </c>
      <c r="CS8" s="32">
        <f t="shared" si="29"/>
        <v>4.8</v>
      </c>
      <c r="CT8" s="10">
        <v>1</v>
      </c>
      <c r="CU8" s="35">
        <v>4.8</v>
      </c>
      <c r="CV8" s="32">
        <f t="shared" si="30"/>
        <v>4.8</v>
      </c>
      <c r="CW8" s="10">
        <v>1</v>
      </c>
      <c r="CX8" s="35">
        <v>0</v>
      </c>
      <c r="CY8" s="32">
        <f t="shared" si="9"/>
        <v>0</v>
      </c>
      <c r="CZ8" s="95">
        <v>0</v>
      </c>
      <c r="DA8" s="96">
        <v>0</v>
      </c>
      <c r="DB8" s="97">
        <f t="shared" si="31"/>
        <v>0</v>
      </c>
      <c r="DC8" s="10">
        <v>1</v>
      </c>
      <c r="DD8" s="35">
        <v>4.8</v>
      </c>
      <c r="DE8" s="32">
        <f t="shared" si="10"/>
        <v>4.8</v>
      </c>
      <c r="DF8" s="10">
        <v>1</v>
      </c>
      <c r="DG8" s="35">
        <v>4.8</v>
      </c>
      <c r="DH8" s="32">
        <f t="shared" si="32"/>
        <v>4.8</v>
      </c>
      <c r="DI8" s="10">
        <v>1</v>
      </c>
      <c r="DJ8" s="35">
        <v>3.6</v>
      </c>
      <c r="DK8" s="32">
        <f t="shared" si="33"/>
        <v>3.6</v>
      </c>
      <c r="DL8" s="10">
        <v>1</v>
      </c>
      <c r="DM8" s="35">
        <v>4.8</v>
      </c>
      <c r="DN8" s="32">
        <f t="shared" si="37"/>
        <v>4.8</v>
      </c>
      <c r="DO8" s="10">
        <v>1</v>
      </c>
      <c r="DP8" s="35">
        <v>4.8</v>
      </c>
      <c r="DQ8" s="32">
        <f t="shared" si="11"/>
        <v>4.8</v>
      </c>
      <c r="DR8" s="44">
        <f t="shared" si="12"/>
        <v>37</v>
      </c>
      <c r="DS8" s="41">
        <f t="shared" si="12"/>
        <v>145.79999999999998</v>
      </c>
      <c r="DT8" s="41">
        <f t="shared" si="12"/>
        <v>145.79999999999998</v>
      </c>
      <c r="DU8" s="92">
        <f>10*3+10*3.6+16*4.8+1*6</f>
        <v>148.8</v>
      </c>
    </row>
    <row r="9" spans="1:125" ht="25.5">
      <c r="A9" s="6" t="s">
        <v>20</v>
      </c>
      <c r="B9" s="5" t="s">
        <v>176</v>
      </c>
      <c r="C9" s="90" t="s">
        <v>171</v>
      </c>
      <c r="D9" s="6" t="s">
        <v>161</v>
      </c>
      <c r="E9" s="5">
        <v>1</v>
      </c>
      <c r="F9" s="35">
        <v>9</v>
      </c>
      <c r="G9" s="32">
        <f t="shared" si="13"/>
        <v>9</v>
      </c>
      <c r="H9" s="85">
        <v>1</v>
      </c>
      <c r="I9" s="32">
        <v>9</v>
      </c>
      <c r="J9" s="17">
        <f>+I9</f>
        <v>9</v>
      </c>
      <c r="K9" s="5">
        <v>1</v>
      </c>
      <c r="L9" s="23">
        <v>12</v>
      </c>
      <c r="M9" s="32">
        <f t="shared" si="14"/>
        <v>12</v>
      </c>
      <c r="N9" s="5">
        <v>1</v>
      </c>
      <c r="O9" s="35">
        <v>12</v>
      </c>
      <c r="P9" s="32">
        <f t="shared" si="15"/>
        <v>12</v>
      </c>
      <c r="Q9" s="5">
        <v>1</v>
      </c>
      <c r="R9" s="35">
        <v>15</v>
      </c>
      <c r="S9" s="32">
        <f t="shared" si="16"/>
        <v>15</v>
      </c>
      <c r="T9" s="5">
        <v>1</v>
      </c>
      <c r="U9" s="35">
        <v>9</v>
      </c>
      <c r="V9" s="32">
        <f t="shared" si="17"/>
        <v>9</v>
      </c>
      <c r="W9" s="5">
        <v>1</v>
      </c>
      <c r="X9" s="96">
        <v>12</v>
      </c>
      <c r="Y9" s="32">
        <f t="shared" si="0"/>
        <v>12</v>
      </c>
      <c r="Z9" s="5">
        <v>1</v>
      </c>
      <c r="AA9" s="35">
        <v>12</v>
      </c>
      <c r="AB9" s="32">
        <f t="shared" si="1"/>
        <v>12</v>
      </c>
      <c r="AC9" s="5">
        <v>1</v>
      </c>
      <c r="AD9" s="35">
        <v>9</v>
      </c>
      <c r="AE9" s="32">
        <f t="shared" si="2"/>
        <v>9</v>
      </c>
      <c r="AF9" s="5">
        <v>1</v>
      </c>
      <c r="AG9" s="35">
        <v>15</v>
      </c>
      <c r="AH9" s="32">
        <f t="shared" si="3"/>
        <v>15</v>
      </c>
      <c r="AI9" s="5">
        <v>1</v>
      </c>
      <c r="AJ9" s="35">
        <v>9</v>
      </c>
      <c r="AK9" s="32">
        <f t="shared" si="4"/>
        <v>9</v>
      </c>
      <c r="AL9" s="5">
        <v>1</v>
      </c>
      <c r="AM9" s="35">
        <v>12</v>
      </c>
      <c r="AN9" s="32">
        <f t="shared" si="18"/>
        <v>12</v>
      </c>
      <c r="AO9" s="5">
        <v>1</v>
      </c>
      <c r="AP9" s="35">
        <v>9</v>
      </c>
      <c r="AQ9" s="32">
        <f t="shared" si="19"/>
        <v>9</v>
      </c>
      <c r="AR9" s="5">
        <v>1</v>
      </c>
      <c r="AS9" s="35">
        <v>9</v>
      </c>
      <c r="AT9" s="32">
        <f t="shared" si="20"/>
        <v>9</v>
      </c>
      <c r="AU9" s="5">
        <v>1</v>
      </c>
      <c r="AV9" s="35">
        <v>12</v>
      </c>
      <c r="AW9" s="32">
        <f t="shared" si="21"/>
        <v>12</v>
      </c>
      <c r="AX9" s="5">
        <v>1</v>
      </c>
      <c r="AY9" s="35">
        <v>15</v>
      </c>
      <c r="AZ9" s="32">
        <f t="shared" si="34"/>
        <v>15</v>
      </c>
      <c r="BA9" s="5">
        <v>1</v>
      </c>
      <c r="BB9" s="35">
        <v>9</v>
      </c>
      <c r="BC9" s="32">
        <f>BB9</f>
        <v>9</v>
      </c>
      <c r="BD9" s="5">
        <v>1</v>
      </c>
      <c r="BE9" s="35">
        <v>9</v>
      </c>
      <c r="BF9" s="32">
        <f t="shared" si="5"/>
        <v>9</v>
      </c>
      <c r="BG9" s="5">
        <v>1</v>
      </c>
      <c r="BH9" s="35">
        <v>9</v>
      </c>
      <c r="BI9" s="32">
        <f t="shared" si="22"/>
        <v>9</v>
      </c>
      <c r="BJ9" s="5">
        <v>1</v>
      </c>
      <c r="BK9" s="35">
        <v>12</v>
      </c>
      <c r="BL9" s="32">
        <f t="shared" si="23"/>
        <v>12</v>
      </c>
      <c r="BM9" s="5">
        <v>1</v>
      </c>
      <c r="BN9" s="35">
        <v>15</v>
      </c>
      <c r="BO9" s="32">
        <f t="shared" si="35"/>
        <v>15</v>
      </c>
      <c r="BP9" s="5">
        <v>1</v>
      </c>
      <c r="BQ9" s="35">
        <v>9</v>
      </c>
      <c r="BR9" s="32">
        <f t="shared" si="24"/>
        <v>9</v>
      </c>
      <c r="BS9" s="5">
        <v>1</v>
      </c>
      <c r="BT9" s="35">
        <v>15</v>
      </c>
      <c r="BU9" s="32">
        <f t="shared" si="6"/>
        <v>15</v>
      </c>
      <c r="BV9" s="5">
        <v>1</v>
      </c>
      <c r="BW9" s="35">
        <v>15</v>
      </c>
      <c r="BX9" s="32">
        <f t="shared" si="25"/>
        <v>15</v>
      </c>
      <c r="BY9" s="5">
        <v>1</v>
      </c>
      <c r="BZ9" s="35">
        <v>12</v>
      </c>
      <c r="CA9" s="32">
        <f t="shared" si="26"/>
        <v>12</v>
      </c>
      <c r="CB9" s="5">
        <v>1</v>
      </c>
      <c r="CC9" s="35">
        <v>15</v>
      </c>
      <c r="CD9" s="32">
        <f t="shared" si="7"/>
        <v>15</v>
      </c>
      <c r="CE9" s="5">
        <v>0</v>
      </c>
      <c r="CF9" s="35">
        <v>0</v>
      </c>
      <c r="CG9" s="32">
        <f t="shared" si="27"/>
        <v>0</v>
      </c>
      <c r="CH9" s="5">
        <v>1</v>
      </c>
      <c r="CI9" s="35">
        <v>9</v>
      </c>
      <c r="CJ9" s="32">
        <f t="shared" si="8"/>
        <v>9</v>
      </c>
      <c r="CK9" s="5">
        <v>1</v>
      </c>
      <c r="CL9" s="35">
        <v>9</v>
      </c>
      <c r="CM9" s="32">
        <f>CL9</f>
        <v>9</v>
      </c>
      <c r="CN9" s="5">
        <v>1</v>
      </c>
      <c r="CO9" s="35">
        <v>9</v>
      </c>
      <c r="CP9" s="32">
        <f t="shared" si="28"/>
        <v>9</v>
      </c>
      <c r="CQ9" s="5">
        <v>1</v>
      </c>
      <c r="CR9" s="35">
        <v>15</v>
      </c>
      <c r="CS9" s="32">
        <f t="shared" si="29"/>
        <v>15</v>
      </c>
      <c r="CT9" s="5">
        <v>1</v>
      </c>
      <c r="CU9" s="35">
        <v>15</v>
      </c>
      <c r="CV9" s="32">
        <f t="shared" si="30"/>
        <v>15</v>
      </c>
      <c r="CW9" s="5">
        <v>1</v>
      </c>
      <c r="CX9" s="35">
        <v>9</v>
      </c>
      <c r="CY9" s="32">
        <f t="shared" si="9"/>
        <v>9</v>
      </c>
      <c r="CZ9" s="5">
        <v>1</v>
      </c>
      <c r="DA9" s="35">
        <v>9</v>
      </c>
      <c r="DB9" s="32">
        <f t="shared" si="31"/>
        <v>9</v>
      </c>
      <c r="DC9" s="5">
        <v>1</v>
      </c>
      <c r="DD9" s="35">
        <v>9</v>
      </c>
      <c r="DE9" s="32">
        <f t="shared" si="10"/>
        <v>9</v>
      </c>
      <c r="DF9" s="5">
        <v>1</v>
      </c>
      <c r="DG9" s="35">
        <v>15</v>
      </c>
      <c r="DH9" s="32">
        <f t="shared" si="32"/>
        <v>15</v>
      </c>
      <c r="DI9" s="5">
        <v>1</v>
      </c>
      <c r="DJ9" s="35">
        <v>12</v>
      </c>
      <c r="DK9" s="32">
        <f t="shared" si="33"/>
        <v>12</v>
      </c>
      <c r="DL9" s="5">
        <v>1</v>
      </c>
      <c r="DM9" s="35">
        <v>9</v>
      </c>
      <c r="DN9" s="32">
        <f t="shared" si="37"/>
        <v>9</v>
      </c>
      <c r="DO9" s="5">
        <v>1</v>
      </c>
      <c r="DP9" s="35">
        <v>9</v>
      </c>
      <c r="DQ9" s="32">
        <f t="shared" si="11"/>
        <v>9</v>
      </c>
      <c r="DR9" s="44">
        <f t="shared" si="12"/>
        <v>38</v>
      </c>
      <c r="DS9" s="41">
        <f t="shared" si="12"/>
        <v>429</v>
      </c>
      <c r="DT9" s="41">
        <f t="shared" si="12"/>
        <v>429</v>
      </c>
      <c r="DU9" s="92">
        <f>10*9+8*12+9*15+10*9+1*15</f>
        <v>426</v>
      </c>
    </row>
    <row r="10" spans="1:125" ht="25.5">
      <c r="A10" s="6" t="s">
        <v>21</v>
      </c>
      <c r="B10" s="5" t="s">
        <v>154</v>
      </c>
      <c r="C10" s="88">
        <v>3</v>
      </c>
      <c r="D10" s="6" t="s">
        <v>7</v>
      </c>
      <c r="E10" s="5">
        <v>0</v>
      </c>
      <c r="F10" s="35">
        <v>0</v>
      </c>
      <c r="G10" s="32">
        <f t="shared" si="13"/>
        <v>0</v>
      </c>
      <c r="H10" s="85">
        <v>0</v>
      </c>
      <c r="I10" s="32">
        <v>0</v>
      </c>
      <c r="J10" s="17">
        <f>I10</f>
        <v>0</v>
      </c>
      <c r="K10" s="5">
        <v>0</v>
      </c>
      <c r="L10" s="23">
        <v>0</v>
      </c>
      <c r="M10" s="32">
        <f t="shared" si="14"/>
        <v>0</v>
      </c>
      <c r="N10" s="5">
        <v>0</v>
      </c>
      <c r="O10" s="35">
        <v>0</v>
      </c>
      <c r="P10" s="32">
        <f t="shared" si="15"/>
        <v>0</v>
      </c>
      <c r="Q10" s="5">
        <v>0</v>
      </c>
      <c r="R10" s="35">
        <v>0</v>
      </c>
      <c r="S10" s="32">
        <f t="shared" si="16"/>
        <v>0</v>
      </c>
      <c r="T10" s="5">
        <v>1</v>
      </c>
      <c r="U10" s="35">
        <f>C10*T10</f>
        <v>3</v>
      </c>
      <c r="V10" s="32">
        <f t="shared" si="17"/>
        <v>3</v>
      </c>
      <c r="W10" s="5"/>
      <c r="X10" s="35">
        <f>C10*W10</f>
        <v>0</v>
      </c>
      <c r="Y10" s="32">
        <f t="shared" si="0"/>
        <v>0</v>
      </c>
      <c r="Z10" s="5">
        <v>0</v>
      </c>
      <c r="AA10" s="35">
        <v>0</v>
      </c>
      <c r="AB10" s="32">
        <f t="shared" si="1"/>
        <v>0</v>
      </c>
      <c r="AC10" s="5">
        <v>1</v>
      </c>
      <c r="AD10" s="35">
        <v>3</v>
      </c>
      <c r="AE10" s="32">
        <f t="shared" si="2"/>
        <v>3</v>
      </c>
      <c r="AF10" s="5">
        <v>0</v>
      </c>
      <c r="AG10" s="35">
        <v>0</v>
      </c>
      <c r="AH10" s="32">
        <f t="shared" si="3"/>
        <v>0</v>
      </c>
      <c r="AI10" s="5">
        <v>1</v>
      </c>
      <c r="AJ10" s="35">
        <v>3</v>
      </c>
      <c r="AK10" s="32">
        <f t="shared" si="4"/>
        <v>3</v>
      </c>
      <c r="AL10" s="5">
        <v>0</v>
      </c>
      <c r="AM10" s="35">
        <v>0</v>
      </c>
      <c r="AN10" s="32">
        <f t="shared" si="18"/>
        <v>0</v>
      </c>
      <c r="AO10" s="5">
        <v>0</v>
      </c>
      <c r="AP10" s="35">
        <v>0</v>
      </c>
      <c r="AQ10" s="32">
        <f t="shared" si="19"/>
        <v>0</v>
      </c>
      <c r="AR10" s="5">
        <v>0</v>
      </c>
      <c r="AS10" s="35">
        <v>0</v>
      </c>
      <c r="AT10" s="32">
        <f t="shared" si="20"/>
        <v>0</v>
      </c>
      <c r="AU10" s="5">
        <v>0</v>
      </c>
      <c r="AV10" s="35">
        <v>0</v>
      </c>
      <c r="AW10" s="32">
        <f t="shared" si="21"/>
        <v>0</v>
      </c>
      <c r="AX10" s="5">
        <v>0</v>
      </c>
      <c r="AY10" s="35">
        <v>0</v>
      </c>
      <c r="AZ10" s="32">
        <f t="shared" si="34"/>
        <v>0</v>
      </c>
      <c r="BA10" s="5">
        <v>0</v>
      </c>
      <c r="BB10" s="35">
        <v>0</v>
      </c>
      <c r="BC10" s="32">
        <v>0</v>
      </c>
      <c r="BD10" s="5">
        <v>0</v>
      </c>
      <c r="BE10" s="35">
        <v>0</v>
      </c>
      <c r="BF10" s="32">
        <f t="shared" si="5"/>
        <v>0</v>
      </c>
      <c r="BG10" s="5">
        <v>0</v>
      </c>
      <c r="BH10" s="35">
        <v>0</v>
      </c>
      <c r="BI10" s="32">
        <f t="shared" si="22"/>
        <v>0</v>
      </c>
      <c r="BJ10" s="5">
        <v>0</v>
      </c>
      <c r="BK10" s="35">
        <v>0</v>
      </c>
      <c r="BL10" s="32">
        <f t="shared" si="23"/>
        <v>0</v>
      </c>
      <c r="BM10" s="5">
        <v>0</v>
      </c>
      <c r="BN10" s="35">
        <v>0</v>
      </c>
      <c r="BO10" s="32">
        <f t="shared" si="35"/>
        <v>0</v>
      </c>
      <c r="BP10" s="5">
        <v>1</v>
      </c>
      <c r="BQ10" s="35">
        <v>3</v>
      </c>
      <c r="BR10" s="32">
        <f t="shared" si="24"/>
        <v>3</v>
      </c>
      <c r="BS10" s="5">
        <v>0</v>
      </c>
      <c r="BT10" s="35">
        <v>0</v>
      </c>
      <c r="BU10" s="32">
        <f t="shared" si="6"/>
        <v>0</v>
      </c>
      <c r="BV10" s="5">
        <v>0</v>
      </c>
      <c r="BW10" s="35">
        <v>0</v>
      </c>
      <c r="BX10" s="32">
        <f t="shared" si="25"/>
        <v>0</v>
      </c>
      <c r="BY10" s="5">
        <v>0</v>
      </c>
      <c r="BZ10" s="35">
        <v>0</v>
      </c>
      <c r="CA10" s="32">
        <f t="shared" si="26"/>
        <v>0</v>
      </c>
      <c r="CB10" s="5">
        <v>0</v>
      </c>
      <c r="CC10" s="35">
        <v>0</v>
      </c>
      <c r="CD10" s="32">
        <f t="shared" si="7"/>
        <v>0</v>
      </c>
      <c r="CE10" s="5">
        <v>0</v>
      </c>
      <c r="CF10" s="35">
        <v>0</v>
      </c>
      <c r="CG10" s="32">
        <f t="shared" si="27"/>
        <v>0</v>
      </c>
      <c r="CH10" s="5">
        <v>1</v>
      </c>
      <c r="CI10" s="35">
        <v>3</v>
      </c>
      <c r="CJ10" s="32">
        <f t="shared" si="8"/>
        <v>3</v>
      </c>
      <c r="CK10" s="5">
        <v>1</v>
      </c>
      <c r="CL10" s="35">
        <v>3</v>
      </c>
      <c r="CM10" s="32">
        <f t="shared" si="36"/>
        <v>3</v>
      </c>
      <c r="CN10" s="5">
        <v>0</v>
      </c>
      <c r="CO10" s="35">
        <v>0</v>
      </c>
      <c r="CP10" s="32">
        <f t="shared" si="28"/>
        <v>0</v>
      </c>
      <c r="CQ10" s="5">
        <v>0</v>
      </c>
      <c r="CR10" s="35">
        <v>0</v>
      </c>
      <c r="CS10" s="32">
        <f t="shared" si="29"/>
        <v>0</v>
      </c>
      <c r="CT10" s="5">
        <v>0</v>
      </c>
      <c r="CU10" s="35">
        <v>0</v>
      </c>
      <c r="CV10" s="32">
        <f t="shared" si="30"/>
        <v>0</v>
      </c>
      <c r="CW10" s="5">
        <v>0</v>
      </c>
      <c r="CX10" s="35">
        <v>0</v>
      </c>
      <c r="CY10" s="32">
        <f t="shared" si="9"/>
        <v>0</v>
      </c>
      <c r="CZ10" s="5">
        <v>0</v>
      </c>
      <c r="DA10" s="35">
        <v>0</v>
      </c>
      <c r="DB10" s="32">
        <f t="shared" si="31"/>
        <v>0</v>
      </c>
      <c r="DC10" s="5">
        <v>1</v>
      </c>
      <c r="DD10" s="35">
        <v>3</v>
      </c>
      <c r="DE10" s="32">
        <f t="shared" si="10"/>
        <v>3</v>
      </c>
      <c r="DF10" s="5">
        <v>0</v>
      </c>
      <c r="DG10" s="35">
        <v>0</v>
      </c>
      <c r="DH10" s="32">
        <f t="shared" si="32"/>
        <v>0</v>
      </c>
      <c r="DI10" s="5">
        <v>0</v>
      </c>
      <c r="DJ10" s="35">
        <v>0</v>
      </c>
      <c r="DK10" s="32">
        <f t="shared" si="33"/>
        <v>0</v>
      </c>
      <c r="DL10" s="5">
        <v>1</v>
      </c>
      <c r="DM10" s="35">
        <v>3</v>
      </c>
      <c r="DN10" s="32">
        <f t="shared" si="37"/>
        <v>3</v>
      </c>
      <c r="DO10" s="5">
        <v>1</v>
      </c>
      <c r="DP10" s="35">
        <v>3</v>
      </c>
      <c r="DQ10" s="32">
        <f t="shared" si="11"/>
        <v>3</v>
      </c>
      <c r="DR10" s="44">
        <f t="shared" si="12"/>
        <v>9</v>
      </c>
      <c r="DS10" s="41">
        <f t="shared" si="12"/>
        <v>27</v>
      </c>
      <c r="DT10" s="41">
        <f t="shared" si="12"/>
        <v>27</v>
      </c>
      <c r="DU10" s="92">
        <f t="shared" si="38"/>
        <v>27</v>
      </c>
    </row>
    <row r="11" spans="1:125" ht="25.5">
      <c r="A11" s="6" t="s">
        <v>22</v>
      </c>
      <c r="B11" s="5" t="s">
        <v>132</v>
      </c>
      <c r="C11" s="88">
        <v>2</v>
      </c>
      <c r="D11" s="6" t="s">
        <v>7</v>
      </c>
      <c r="E11" s="5">
        <v>0</v>
      </c>
      <c r="F11" s="23">
        <f aca="true" t="shared" si="39" ref="F11:F16">E11*C11</f>
        <v>0</v>
      </c>
      <c r="G11" s="17">
        <f t="shared" si="13"/>
        <v>0</v>
      </c>
      <c r="H11" s="84">
        <v>0</v>
      </c>
      <c r="I11" s="32">
        <v>0</v>
      </c>
      <c r="J11" s="17">
        <f>I11</f>
        <v>0</v>
      </c>
      <c r="K11" s="5">
        <v>0</v>
      </c>
      <c r="L11" s="23">
        <f aca="true" t="shared" si="40" ref="L11:L16">K11*C11</f>
        <v>0</v>
      </c>
      <c r="M11" s="17">
        <f t="shared" si="14"/>
        <v>0</v>
      </c>
      <c r="N11" s="5">
        <v>0</v>
      </c>
      <c r="O11" s="23">
        <f>N11*C11</f>
        <v>0</v>
      </c>
      <c r="P11" s="17">
        <f t="shared" si="15"/>
        <v>0</v>
      </c>
      <c r="Q11" s="5">
        <v>0</v>
      </c>
      <c r="R11" s="23">
        <f aca="true" t="shared" si="41" ref="R11:R16">Q11*C11</f>
        <v>0</v>
      </c>
      <c r="S11" s="17">
        <f t="shared" si="16"/>
        <v>0</v>
      </c>
      <c r="T11" s="5">
        <v>1</v>
      </c>
      <c r="U11" s="23">
        <f>T11*C11</f>
        <v>2</v>
      </c>
      <c r="V11" s="17">
        <f t="shared" si="17"/>
        <v>2</v>
      </c>
      <c r="W11" s="5"/>
      <c r="X11" s="23">
        <f aca="true" t="shared" si="42" ref="X11:X16">W11*C11</f>
        <v>0</v>
      </c>
      <c r="Y11" s="17">
        <f t="shared" si="0"/>
        <v>0</v>
      </c>
      <c r="Z11" s="5">
        <v>0</v>
      </c>
      <c r="AA11" s="23">
        <f aca="true" t="shared" si="43" ref="AA11:AA16">Z11*C11</f>
        <v>0</v>
      </c>
      <c r="AB11" s="17">
        <f t="shared" si="1"/>
        <v>0</v>
      </c>
      <c r="AC11" s="5">
        <v>1</v>
      </c>
      <c r="AD11" s="23">
        <f>AC11*C11</f>
        <v>2</v>
      </c>
      <c r="AE11" s="17">
        <f t="shared" si="2"/>
        <v>2</v>
      </c>
      <c r="AF11" s="5">
        <v>0</v>
      </c>
      <c r="AG11" s="23">
        <v>0</v>
      </c>
      <c r="AH11" s="17">
        <f t="shared" si="3"/>
        <v>0</v>
      </c>
      <c r="AI11" s="5">
        <v>1</v>
      </c>
      <c r="AJ11" s="23">
        <f aca="true" t="shared" si="44" ref="AJ11:AJ16">AI11*C11</f>
        <v>2</v>
      </c>
      <c r="AK11" s="17">
        <f t="shared" si="4"/>
        <v>2</v>
      </c>
      <c r="AL11" s="5">
        <v>0</v>
      </c>
      <c r="AM11" s="23">
        <f aca="true" t="shared" si="45" ref="AM11:AM16">AL11*C11</f>
        <v>0</v>
      </c>
      <c r="AN11" s="17">
        <f t="shared" si="18"/>
        <v>0</v>
      </c>
      <c r="AO11" s="5">
        <v>0</v>
      </c>
      <c r="AP11" s="23">
        <f aca="true" t="shared" si="46" ref="AP11:AP16">AO11*C11</f>
        <v>0</v>
      </c>
      <c r="AQ11" s="17">
        <f t="shared" si="19"/>
        <v>0</v>
      </c>
      <c r="AR11" s="5">
        <v>0</v>
      </c>
      <c r="AS11" s="23">
        <v>0</v>
      </c>
      <c r="AT11" s="17">
        <f t="shared" si="20"/>
        <v>0</v>
      </c>
      <c r="AU11" s="5">
        <v>0</v>
      </c>
      <c r="AV11" s="23">
        <f aca="true" t="shared" si="47" ref="AV11:AV16">AU11*C11</f>
        <v>0</v>
      </c>
      <c r="AW11" s="17">
        <f t="shared" si="21"/>
        <v>0</v>
      </c>
      <c r="AX11" s="5">
        <v>0</v>
      </c>
      <c r="AY11" s="23">
        <f aca="true" t="shared" si="48" ref="AY11:AY16">AX11*C11</f>
        <v>0</v>
      </c>
      <c r="AZ11" s="17">
        <f t="shared" si="34"/>
        <v>0</v>
      </c>
      <c r="BA11" s="5">
        <v>0</v>
      </c>
      <c r="BB11" s="23">
        <f aca="true" t="shared" si="49" ref="BB11:BB16">BA11*C11</f>
        <v>0</v>
      </c>
      <c r="BC11" s="17">
        <f aca="true" t="shared" si="50" ref="BC11:BC30">BB11</f>
        <v>0</v>
      </c>
      <c r="BD11" s="5">
        <v>0</v>
      </c>
      <c r="BE11" s="23">
        <f>BD11*C11</f>
        <v>0</v>
      </c>
      <c r="BF11" s="17">
        <f t="shared" si="5"/>
        <v>0</v>
      </c>
      <c r="BG11" s="5">
        <v>0</v>
      </c>
      <c r="BH11" s="23">
        <f aca="true" t="shared" si="51" ref="BH11:BH16">BG11*C11</f>
        <v>0</v>
      </c>
      <c r="BI11" s="17">
        <f t="shared" si="22"/>
        <v>0</v>
      </c>
      <c r="BJ11" s="5">
        <v>0</v>
      </c>
      <c r="BK11" s="23">
        <v>0</v>
      </c>
      <c r="BL11" s="17">
        <f t="shared" si="23"/>
        <v>0</v>
      </c>
      <c r="BM11" s="5">
        <v>0</v>
      </c>
      <c r="BN11" s="23">
        <f aca="true" t="shared" si="52" ref="BN11:BN16">BM11*C11</f>
        <v>0</v>
      </c>
      <c r="BO11" s="17">
        <f t="shared" si="35"/>
        <v>0</v>
      </c>
      <c r="BP11" s="5">
        <v>1</v>
      </c>
      <c r="BQ11" s="23">
        <f aca="true" t="shared" si="53" ref="BQ11:BQ16">BP11*C11</f>
        <v>2</v>
      </c>
      <c r="BR11" s="17">
        <f t="shared" si="24"/>
        <v>2</v>
      </c>
      <c r="BS11" s="5">
        <v>0</v>
      </c>
      <c r="BT11" s="23">
        <v>0</v>
      </c>
      <c r="BU11" s="17">
        <v>0</v>
      </c>
      <c r="BV11" s="5">
        <v>0</v>
      </c>
      <c r="BW11" s="23">
        <f aca="true" t="shared" si="54" ref="BW11:BW16">BV11*C11</f>
        <v>0</v>
      </c>
      <c r="BX11" s="17">
        <f t="shared" si="25"/>
        <v>0</v>
      </c>
      <c r="BY11" s="5">
        <v>0</v>
      </c>
      <c r="BZ11" s="23">
        <f>BY11*C11</f>
        <v>0</v>
      </c>
      <c r="CA11" s="17">
        <f t="shared" si="26"/>
        <v>0</v>
      </c>
      <c r="CB11" s="5">
        <v>0</v>
      </c>
      <c r="CC11" s="23">
        <f aca="true" t="shared" si="55" ref="CC11:CC16">CB11*C11</f>
        <v>0</v>
      </c>
      <c r="CD11" s="17">
        <f t="shared" si="7"/>
        <v>0</v>
      </c>
      <c r="CE11" s="5">
        <v>0</v>
      </c>
      <c r="CF11" s="23">
        <f aca="true" t="shared" si="56" ref="CF11:CF16">CE11*C11</f>
        <v>0</v>
      </c>
      <c r="CG11" s="17">
        <f t="shared" si="27"/>
        <v>0</v>
      </c>
      <c r="CH11" s="5">
        <v>1</v>
      </c>
      <c r="CI11" s="23">
        <f aca="true" t="shared" si="57" ref="CI11:CI16">CH11*C11</f>
        <v>2</v>
      </c>
      <c r="CJ11" s="17">
        <f t="shared" si="8"/>
        <v>2</v>
      </c>
      <c r="CK11" s="5">
        <v>1</v>
      </c>
      <c r="CL11" s="23">
        <f aca="true" t="shared" si="58" ref="CL11:CL16">CK11*C11</f>
        <v>2</v>
      </c>
      <c r="CM11" s="17">
        <f t="shared" si="36"/>
        <v>2</v>
      </c>
      <c r="CN11" s="5">
        <v>0</v>
      </c>
      <c r="CO11" s="23">
        <f aca="true" t="shared" si="59" ref="CO11:CO16">CN11*C11</f>
        <v>0</v>
      </c>
      <c r="CP11" s="17">
        <f t="shared" si="28"/>
        <v>0</v>
      </c>
      <c r="CQ11" s="5">
        <v>0</v>
      </c>
      <c r="CR11" s="23">
        <f aca="true" t="shared" si="60" ref="CR11:CR16">CQ11*C11</f>
        <v>0</v>
      </c>
      <c r="CS11" s="17">
        <f t="shared" si="29"/>
        <v>0</v>
      </c>
      <c r="CT11" s="5">
        <v>0</v>
      </c>
      <c r="CU11" s="23">
        <f aca="true" t="shared" si="61" ref="CU11:CU16">CT11*C11</f>
        <v>0</v>
      </c>
      <c r="CV11" s="17">
        <f t="shared" si="30"/>
        <v>0</v>
      </c>
      <c r="CW11" s="5">
        <v>0</v>
      </c>
      <c r="CX11" s="23">
        <f aca="true" t="shared" si="62" ref="CX11:CX16">CW11*C11</f>
        <v>0</v>
      </c>
      <c r="CY11" s="17">
        <f t="shared" si="9"/>
        <v>0</v>
      </c>
      <c r="CZ11" s="5">
        <v>0</v>
      </c>
      <c r="DA11" s="23">
        <f aca="true" t="shared" si="63" ref="DA11:DA16">CZ11*C11</f>
        <v>0</v>
      </c>
      <c r="DB11" s="17">
        <f t="shared" si="31"/>
        <v>0</v>
      </c>
      <c r="DC11" s="5">
        <v>1</v>
      </c>
      <c r="DD11" s="23">
        <f aca="true" t="shared" si="64" ref="DD11:DD16">DC11*C11</f>
        <v>2</v>
      </c>
      <c r="DE11" s="17">
        <f t="shared" si="10"/>
        <v>2</v>
      </c>
      <c r="DF11" s="5">
        <v>0</v>
      </c>
      <c r="DG11" s="23">
        <f>DF11*C11</f>
        <v>0</v>
      </c>
      <c r="DH11" s="17">
        <f t="shared" si="32"/>
        <v>0</v>
      </c>
      <c r="DI11" s="5">
        <v>0</v>
      </c>
      <c r="DJ11" s="23">
        <f aca="true" t="shared" si="65" ref="DJ11:DJ16">DI11*C11</f>
        <v>0</v>
      </c>
      <c r="DK11" s="17">
        <f t="shared" si="33"/>
        <v>0</v>
      </c>
      <c r="DL11" s="5">
        <v>1</v>
      </c>
      <c r="DM11" s="23">
        <f aca="true" t="shared" si="66" ref="DM11:DM16">DL11*C11</f>
        <v>2</v>
      </c>
      <c r="DN11" s="17">
        <f t="shared" si="37"/>
        <v>2</v>
      </c>
      <c r="DO11" s="5">
        <v>1</v>
      </c>
      <c r="DP11" s="23">
        <f aca="true" t="shared" si="67" ref="DP11:DP16">DO11*C11</f>
        <v>2</v>
      </c>
      <c r="DQ11" s="17">
        <f t="shared" si="11"/>
        <v>2</v>
      </c>
      <c r="DR11" s="44">
        <f t="shared" si="12"/>
        <v>9</v>
      </c>
      <c r="DS11" s="41">
        <f t="shared" si="12"/>
        <v>18</v>
      </c>
      <c r="DT11" s="41">
        <f t="shared" si="12"/>
        <v>18</v>
      </c>
      <c r="DU11" s="92">
        <f t="shared" si="38"/>
        <v>18</v>
      </c>
    </row>
    <row r="12" spans="1:125" s="107" customFormat="1" ht="12.75">
      <c r="A12" s="98" t="s">
        <v>23</v>
      </c>
      <c r="B12" s="5" t="s">
        <v>152</v>
      </c>
      <c r="C12" s="100">
        <v>3</v>
      </c>
      <c r="D12" s="98" t="s">
        <v>7</v>
      </c>
      <c r="E12" s="99">
        <v>0</v>
      </c>
      <c r="F12" s="101">
        <f t="shared" si="39"/>
        <v>0</v>
      </c>
      <c r="G12" s="102">
        <f t="shared" si="13"/>
        <v>0</v>
      </c>
      <c r="H12" s="103">
        <v>0</v>
      </c>
      <c r="I12" s="104">
        <f>C12*H12</f>
        <v>0</v>
      </c>
      <c r="J12" s="102">
        <f aca="true" t="shared" si="68" ref="J12:J17">I12</f>
        <v>0</v>
      </c>
      <c r="K12" s="99">
        <v>1</v>
      </c>
      <c r="L12" s="101">
        <f t="shared" si="40"/>
        <v>3</v>
      </c>
      <c r="M12" s="102">
        <f t="shared" si="14"/>
        <v>3</v>
      </c>
      <c r="N12" s="99">
        <v>0</v>
      </c>
      <c r="O12" s="104">
        <f>I12*N12</f>
        <v>0</v>
      </c>
      <c r="P12" s="102">
        <f t="shared" si="15"/>
        <v>0</v>
      </c>
      <c r="Q12" s="99">
        <v>1</v>
      </c>
      <c r="R12" s="101">
        <f t="shared" si="41"/>
        <v>3</v>
      </c>
      <c r="S12" s="102">
        <f t="shared" si="16"/>
        <v>3</v>
      </c>
      <c r="T12" s="99">
        <v>1</v>
      </c>
      <c r="U12" s="23">
        <f>T12*C12</f>
        <v>3</v>
      </c>
      <c r="V12" s="102">
        <f t="shared" si="17"/>
        <v>3</v>
      </c>
      <c r="W12" s="99">
        <v>0</v>
      </c>
      <c r="X12" s="101">
        <f t="shared" si="42"/>
        <v>0</v>
      </c>
      <c r="Y12" s="102">
        <f t="shared" si="0"/>
        <v>0</v>
      </c>
      <c r="Z12" s="99">
        <v>0</v>
      </c>
      <c r="AA12" s="101">
        <f t="shared" si="43"/>
        <v>0</v>
      </c>
      <c r="AB12" s="102">
        <f t="shared" si="1"/>
        <v>0</v>
      </c>
      <c r="AC12" s="99">
        <v>0</v>
      </c>
      <c r="AD12" s="101">
        <f>C12*AC12</f>
        <v>0</v>
      </c>
      <c r="AE12" s="102">
        <f t="shared" si="2"/>
        <v>0</v>
      </c>
      <c r="AF12" s="99">
        <v>0</v>
      </c>
      <c r="AG12" s="101">
        <f>AF12*C12</f>
        <v>0</v>
      </c>
      <c r="AH12" s="102">
        <f t="shared" si="3"/>
        <v>0</v>
      </c>
      <c r="AI12" s="99">
        <v>1</v>
      </c>
      <c r="AJ12" s="101">
        <f t="shared" si="44"/>
        <v>3</v>
      </c>
      <c r="AK12" s="102">
        <f t="shared" si="4"/>
        <v>3</v>
      </c>
      <c r="AL12" s="99">
        <v>1</v>
      </c>
      <c r="AM12" s="101">
        <f t="shared" si="45"/>
        <v>3</v>
      </c>
      <c r="AN12" s="102">
        <f t="shared" si="18"/>
        <v>3</v>
      </c>
      <c r="AO12" s="99">
        <v>1</v>
      </c>
      <c r="AP12" s="101">
        <f t="shared" si="46"/>
        <v>3</v>
      </c>
      <c r="AQ12" s="102">
        <f t="shared" si="19"/>
        <v>3</v>
      </c>
      <c r="AR12" s="99">
        <v>1</v>
      </c>
      <c r="AS12" s="101">
        <f aca="true" t="shared" si="69" ref="AS12:AS17">AR12*F12</f>
        <v>0</v>
      </c>
      <c r="AT12" s="102">
        <f t="shared" si="20"/>
        <v>0</v>
      </c>
      <c r="AU12" s="99">
        <v>0</v>
      </c>
      <c r="AV12" s="101">
        <f t="shared" si="47"/>
        <v>0</v>
      </c>
      <c r="AW12" s="102">
        <f t="shared" si="21"/>
        <v>0</v>
      </c>
      <c r="AX12" s="99">
        <v>1</v>
      </c>
      <c r="AY12" s="101">
        <f t="shared" si="48"/>
        <v>3</v>
      </c>
      <c r="AZ12" s="102">
        <f t="shared" si="34"/>
        <v>3</v>
      </c>
      <c r="BA12" s="99"/>
      <c r="BB12" s="101">
        <f t="shared" si="49"/>
        <v>0</v>
      </c>
      <c r="BC12" s="102">
        <f t="shared" si="50"/>
        <v>0</v>
      </c>
      <c r="BD12" s="99">
        <v>1</v>
      </c>
      <c r="BE12" s="101">
        <f>BD12*C12</f>
        <v>3</v>
      </c>
      <c r="BF12" s="102">
        <f t="shared" si="5"/>
        <v>3</v>
      </c>
      <c r="BG12" s="99">
        <v>0</v>
      </c>
      <c r="BH12" s="101">
        <f t="shared" si="51"/>
        <v>0</v>
      </c>
      <c r="BI12" s="102">
        <f t="shared" si="22"/>
        <v>0</v>
      </c>
      <c r="BJ12" s="99">
        <v>0</v>
      </c>
      <c r="BK12" s="101">
        <f>BJ12*C12</f>
        <v>0</v>
      </c>
      <c r="BL12" s="102">
        <f t="shared" si="23"/>
        <v>0</v>
      </c>
      <c r="BM12" s="99">
        <v>1</v>
      </c>
      <c r="BN12" s="101">
        <f t="shared" si="52"/>
        <v>3</v>
      </c>
      <c r="BO12" s="102">
        <f t="shared" si="35"/>
        <v>3</v>
      </c>
      <c r="BP12" s="99">
        <v>1</v>
      </c>
      <c r="BQ12" s="101">
        <f t="shared" si="53"/>
        <v>3</v>
      </c>
      <c r="BR12" s="102">
        <f t="shared" si="24"/>
        <v>3</v>
      </c>
      <c r="BS12" s="99">
        <v>1</v>
      </c>
      <c r="BT12" s="101">
        <f>BS12*C12</f>
        <v>3</v>
      </c>
      <c r="BU12" s="102">
        <f aca="true" t="shared" si="70" ref="BU12:BU30">BT12</f>
        <v>3</v>
      </c>
      <c r="BV12" s="99">
        <v>0</v>
      </c>
      <c r="BW12" s="101">
        <f t="shared" si="54"/>
        <v>0</v>
      </c>
      <c r="BX12" s="102">
        <f t="shared" si="25"/>
        <v>0</v>
      </c>
      <c r="BY12" s="99">
        <v>0</v>
      </c>
      <c r="BZ12" s="101">
        <f>BY12*F12</f>
        <v>0</v>
      </c>
      <c r="CA12" s="102">
        <f t="shared" si="26"/>
        <v>0</v>
      </c>
      <c r="CB12" s="99">
        <v>1</v>
      </c>
      <c r="CC12" s="101">
        <f t="shared" si="55"/>
        <v>3</v>
      </c>
      <c r="CD12" s="102">
        <f t="shared" si="7"/>
        <v>3</v>
      </c>
      <c r="CE12" s="99">
        <v>0</v>
      </c>
      <c r="CF12" s="101">
        <f t="shared" si="56"/>
        <v>0</v>
      </c>
      <c r="CG12" s="102">
        <f t="shared" si="27"/>
        <v>0</v>
      </c>
      <c r="CH12" s="99">
        <v>1</v>
      </c>
      <c r="CI12" s="101">
        <f t="shared" si="57"/>
        <v>3</v>
      </c>
      <c r="CJ12" s="102">
        <f t="shared" si="8"/>
        <v>3</v>
      </c>
      <c r="CK12" s="99">
        <v>0</v>
      </c>
      <c r="CL12" s="101">
        <f t="shared" si="58"/>
        <v>0</v>
      </c>
      <c r="CM12" s="102">
        <f t="shared" si="36"/>
        <v>0</v>
      </c>
      <c r="CN12" s="99">
        <v>0</v>
      </c>
      <c r="CO12" s="101">
        <f t="shared" si="59"/>
        <v>0</v>
      </c>
      <c r="CP12" s="102">
        <f t="shared" si="28"/>
        <v>0</v>
      </c>
      <c r="CQ12" s="99">
        <v>1</v>
      </c>
      <c r="CR12" s="101">
        <f t="shared" si="60"/>
        <v>3</v>
      </c>
      <c r="CS12" s="102">
        <f t="shared" si="29"/>
        <v>3</v>
      </c>
      <c r="CT12" s="99">
        <v>1</v>
      </c>
      <c r="CU12" s="101">
        <f t="shared" si="61"/>
        <v>3</v>
      </c>
      <c r="CV12" s="102">
        <f t="shared" si="30"/>
        <v>3</v>
      </c>
      <c r="CW12" s="99">
        <v>0</v>
      </c>
      <c r="CX12" s="101">
        <f t="shared" si="62"/>
        <v>0</v>
      </c>
      <c r="CY12" s="102">
        <f t="shared" si="9"/>
        <v>0</v>
      </c>
      <c r="CZ12" s="99">
        <v>0</v>
      </c>
      <c r="DA12" s="101">
        <f t="shared" si="63"/>
        <v>0</v>
      </c>
      <c r="DB12" s="102">
        <f t="shared" si="31"/>
        <v>0</v>
      </c>
      <c r="DC12" s="99">
        <v>1</v>
      </c>
      <c r="DD12" s="101">
        <f t="shared" si="64"/>
        <v>3</v>
      </c>
      <c r="DE12" s="102">
        <f t="shared" si="10"/>
        <v>3</v>
      </c>
      <c r="DF12" s="99">
        <v>0</v>
      </c>
      <c r="DG12" s="101">
        <f>DF12*F12</f>
        <v>0</v>
      </c>
      <c r="DH12" s="102">
        <f t="shared" si="32"/>
        <v>0</v>
      </c>
      <c r="DI12" s="99">
        <v>1</v>
      </c>
      <c r="DJ12" s="101">
        <f t="shared" si="65"/>
        <v>3</v>
      </c>
      <c r="DK12" s="102">
        <f t="shared" si="33"/>
        <v>3</v>
      </c>
      <c r="DL12" s="99">
        <v>0</v>
      </c>
      <c r="DM12" s="101">
        <f t="shared" si="66"/>
        <v>0</v>
      </c>
      <c r="DN12" s="102">
        <f t="shared" si="37"/>
        <v>0</v>
      </c>
      <c r="DO12" s="99">
        <v>0</v>
      </c>
      <c r="DP12" s="101">
        <f t="shared" si="67"/>
        <v>0</v>
      </c>
      <c r="DQ12" s="102">
        <f t="shared" si="11"/>
        <v>0</v>
      </c>
      <c r="DR12" s="105">
        <f t="shared" si="12"/>
        <v>18</v>
      </c>
      <c r="DS12" s="106">
        <f t="shared" si="12"/>
        <v>51</v>
      </c>
      <c r="DT12" s="106">
        <f t="shared" si="12"/>
        <v>51</v>
      </c>
      <c r="DU12" s="108">
        <f t="shared" si="38"/>
        <v>54</v>
      </c>
    </row>
    <row r="13" spans="1:125" ht="12.75">
      <c r="A13" s="6" t="s">
        <v>24</v>
      </c>
      <c r="B13" s="5" t="s">
        <v>192</v>
      </c>
      <c r="C13" s="88">
        <v>3.5</v>
      </c>
      <c r="D13" s="6" t="s">
        <v>7</v>
      </c>
      <c r="E13" s="5">
        <v>1</v>
      </c>
      <c r="F13" s="23">
        <f t="shared" si="39"/>
        <v>3.5</v>
      </c>
      <c r="G13" s="17">
        <f t="shared" si="13"/>
        <v>3.5</v>
      </c>
      <c r="H13" s="84">
        <v>1</v>
      </c>
      <c r="I13" s="32">
        <f>C13*H13</f>
        <v>3.5</v>
      </c>
      <c r="J13" s="17">
        <f t="shared" si="68"/>
        <v>3.5</v>
      </c>
      <c r="K13" s="5">
        <v>1</v>
      </c>
      <c r="L13" s="23">
        <f t="shared" si="40"/>
        <v>3.5</v>
      </c>
      <c r="M13" s="17">
        <f t="shared" si="14"/>
        <v>3.5</v>
      </c>
      <c r="N13" s="5">
        <v>1</v>
      </c>
      <c r="O13" s="32">
        <f>I13*N13</f>
        <v>3.5</v>
      </c>
      <c r="P13" s="17">
        <f t="shared" si="15"/>
        <v>3.5</v>
      </c>
      <c r="Q13" s="5">
        <v>1</v>
      </c>
      <c r="R13" s="23">
        <f t="shared" si="41"/>
        <v>3.5</v>
      </c>
      <c r="S13" s="17">
        <f t="shared" si="16"/>
        <v>3.5</v>
      </c>
      <c r="T13" s="5">
        <v>1</v>
      </c>
      <c r="U13" s="35">
        <f>O13*T13</f>
        <v>3.5</v>
      </c>
      <c r="V13" s="17">
        <f t="shared" si="17"/>
        <v>3.5</v>
      </c>
      <c r="W13" s="5">
        <v>1</v>
      </c>
      <c r="X13" s="23">
        <f t="shared" si="42"/>
        <v>3.5</v>
      </c>
      <c r="Y13" s="17">
        <f t="shared" si="0"/>
        <v>3.5</v>
      </c>
      <c r="Z13" s="5">
        <v>1</v>
      </c>
      <c r="AA13" s="23">
        <f t="shared" si="43"/>
        <v>3.5</v>
      </c>
      <c r="AB13" s="17">
        <f t="shared" si="1"/>
        <v>3.5</v>
      </c>
      <c r="AC13" s="5">
        <v>1</v>
      </c>
      <c r="AD13" s="23">
        <f>C13*AC13</f>
        <v>3.5</v>
      </c>
      <c r="AE13" s="17">
        <f t="shared" si="2"/>
        <v>3.5</v>
      </c>
      <c r="AF13" s="5">
        <v>1</v>
      </c>
      <c r="AG13" s="23">
        <f>AF13*C13</f>
        <v>3.5</v>
      </c>
      <c r="AH13" s="17">
        <f t="shared" si="3"/>
        <v>3.5</v>
      </c>
      <c r="AI13" s="5">
        <v>1</v>
      </c>
      <c r="AJ13" s="23">
        <f t="shared" si="44"/>
        <v>3.5</v>
      </c>
      <c r="AK13" s="17">
        <f t="shared" si="4"/>
        <v>3.5</v>
      </c>
      <c r="AL13" s="5">
        <v>1</v>
      </c>
      <c r="AM13" s="23">
        <f t="shared" si="45"/>
        <v>3.5</v>
      </c>
      <c r="AN13" s="17">
        <f t="shared" si="18"/>
        <v>3.5</v>
      </c>
      <c r="AO13" s="5">
        <v>1</v>
      </c>
      <c r="AP13" s="23">
        <f t="shared" si="46"/>
        <v>3.5</v>
      </c>
      <c r="AQ13" s="17">
        <f t="shared" si="19"/>
        <v>3.5</v>
      </c>
      <c r="AR13" s="5">
        <v>1</v>
      </c>
      <c r="AS13" s="23">
        <f t="shared" si="69"/>
        <v>3.5</v>
      </c>
      <c r="AT13" s="17">
        <f t="shared" si="20"/>
        <v>3.5</v>
      </c>
      <c r="AU13" s="5">
        <v>1</v>
      </c>
      <c r="AV13" s="23">
        <f t="shared" si="47"/>
        <v>3.5</v>
      </c>
      <c r="AW13" s="17">
        <f t="shared" si="21"/>
        <v>3.5</v>
      </c>
      <c r="AX13" s="5">
        <v>1</v>
      </c>
      <c r="AY13" s="23">
        <f t="shared" si="48"/>
        <v>3.5</v>
      </c>
      <c r="AZ13" s="17">
        <f t="shared" si="34"/>
        <v>3.5</v>
      </c>
      <c r="BA13" s="5">
        <v>1</v>
      </c>
      <c r="BB13" s="23">
        <f t="shared" si="49"/>
        <v>3.5</v>
      </c>
      <c r="BC13" s="17">
        <f t="shared" si="50"/>
        <v>3.5</v>
      </c>
      <c r="BD13" s="5">
        <v>1</v>
      </c>
      <c r="BE13" s="23">
        <f>BD13*F13</f>
        <v>3.5</v>
      </c>
      <c r="BF13" s="17">
        <f t="shared" si="5"/>
        <v>3.5</v>
      </c>
      <c r="BG13" s="5">
        <v>1</v>
      </c>
      <c r="BH13" s="23">
        <f t="shared" si="51"/>
        <v>3.5</v>
      </c>
      <c r="BI13" s="17">
        <f t="shared" si="22"/>
        <v>3.5</v>
      </c>
      <c r="BJ13" s="5">
        <v>1</v>
      </c>
      <c r="BK13" s="23">
        <f>BJ13*C13</f>
        <v>3.5</v>
      </c>
      <c r="BL13" s="17">
        <f t="shared" si="23"/>
        <v>3.5</v>
      </c>
      <c r="BM13" s="5">
        <v>1</v>
      </c>
      <c r="BN13" s="23">
        <f t="shared" si="52"/>
        <v>3.5</v>
      </c>
      <c r="BO13" s="17">
        <f t="shared" si="35"/>
        <v>3.5</v>
      </c>
      <c r="BP13" s="5">
        <v>1</v>
      </c>
      <c r="BQ13" s="23">
        <f t="shared" si="53"/>
        <v>3.5</v>
      </c>
      <c r="BR13" s="17">
        <f t="shared" si="24"/>
        <v>3.5</v>
      </c>
      <c r="BS13" s="5">
        <v>1</v>
      </c>
      <c r="BT13" s="23">
        <f>BS13*C13</f>
        <v>3.5</v>
      </c>
      <c r="BU13" s="17">
        <f t="shared" si="70"/>
        <v>3.5</v>
      </c>
      <c r="BV13" s="5">
        <v>1</v>
      </c>
      <c r="BW13" s="23">
        <f t="shared" si="54"/>
        <v>3.5</v>
      </c>
      <c r="BX13" s="17">
        <f t="shared" si="25"/>
        <v>3.5</v>
      </c>
      <c r="BY13" s="5">
        <v>1</v>
      </c>
      <c r="BZ13" s="23">
        <f>BY13*F13</f>
        <v>3.5</v>
      </c>
      <c r="CA13" s="17">
        <f t="shared" si="26"/>
        <v>3.5</v>
      </c>
      <c r="CB13" s="5">
        <v>1</v>
      </c>
      <c r="CC13" s="23">
        <f t="shared" si="55"/>
        <v>3.5</v>
      </c>
      <c r="CD13" s="17">
        <f t="shared" si="7"/>
        <v>3.5</v>
      </c>
      <c r="CE13" s="5">
        <v>0</v>
      </c>
      <c r="CF13" s="23">
        <f t="shared" si="56"/>
        <v>0</v>
      </c>
      <c r="CG13" s="17">
        <f t="shared" si="27"/>
        <v>0</v>
      </c>
      <c r="CH13" s="5">
        <v>1</v>
      </c>
      <c r="CI13" s="23">
        <f t="shared" si="57"/>
        <v>3.5</v>
      </c>
      <c r="CJ13" s="17">
        <f t="shared" si="8"/>
        <v>3.5</v>
      </c>
      <c r="CK13" s="5">
        <v>1</v>
      </c>
      <c r="CL13" s="23">
        <f t="shared" si="58"/>
        <v>3.5</v>
      </c>
      <c r="CM13" s="17">
        <f t="shared" si="36"/>
        <v>3.5</v>
      </c>
      <c r="CN13" s="5">
        <v>1</v>
      </c>
      <c r="CO13" s="23">
        <f t="shared" si="59"/>
        <v>3.5</v>
      </c>
      <c r="CP13" s="17">
        <f t="shared" si="28"/>
        <v>3.5</v>
      </c>
      <c r="CQ13" s="5">
        <v>1</v>
      </c>
      <c r="CR13" s="23">
        <f t="shared" si="60"/>
        <v>3.5</v>
      </c>
      <c r="CS13" s="17">
        <f t="shared" si="29"/>
        <v>3.5</v>
      </c>
      <c r="CT13" s="5">
        <v>1</v>
      </c>
      <c r="CU13" s="23">
        <f t="shared" si="61"/>
        <v>3.5</v>
      </c>
      <c r="CV13" s="17">
        <f t="shared" si="30"/>
        <v>3.5</v>
      </c>
      <c r="CW13" s="5">
        <v>1</v>
      </c>
      <c r="CX13" s="23">
        <v>0.1</v>
      </c>
      <c r="CY13" s="17">
        <f t="shared" si="9"/>
        <v>0.1</v>
      </c>
      <c r="CZ13" s="5">
        <v>1</v>
      </c>
      <c r="DA13" s="23">
        <v>1</v>
      </c>
      <c r="DB13" s="17">
        <f t="shared" si="31"/>
        <v>1</v>
      </c>
      <c r="DC13" s="5">
        <v>1</v>
      </c>
      <c r="DD13" s="23">
        <f t="shared" si="64"/>
        <v>3.5</v>
      </c>
      <c r="DE13" s="17">
        <f t="shared" si="10"/>
        <v>3.5</v>
      </c>
      <c r="DF13" s="5">
        <v>1</v>
      </c>
      <c r="DG13" s="23">
        <f>DF13*F13</f>
        <v>3.5</v>
      </c>
      <c r="DH13" s="17">
        <f t="shared" si="32"/>
        <v>3.5</v>
      </c>
      <c r="DI13" s="5">
        <v>1</v>
      </c>
      <c r="DJ13" s="23">
        <f t="shared" si="65"/>
        <v>3.5</v>
      </c>
      <c r="DK13" s="17">
        <f t="shared" si="33"/>
        <v>3.5</v>
      </c>
      <c r="DL13" s="5">
        <v>1</v>
      </c>
      <c r="DM13" s="23">
        <f t="shared" si="66"/>
        <v>3.5</v>
      </c>
      <c r="DN13" s="17">
        <f t="shared" si="37"/>
        <v>3.5</v>
      </c>
      <c r="DO13" s="5">
        <v>1</v>
      </c>
      <c r="DP13" s="23">
        <f t="shared" si="67"/>
        <v>3.5</v>
      </c>
      <c r="DQ13" s="17">
        <f t="shared" si="11"/>
        <v>3.5</v>
      </c>
      <c r="DR13" s="44">
        <f t="shared" si="12"/>
        <v>38</v>
      </c>
      <c r="DS13" s="41">
        <f t="shared" si="12"/>
        <v>127.1</v>
      </c>
      <c r="DT13" s="41">
        <f t="shared" si="12"/>
        <v>127.1</v>
      </c>
      <c r="DU13" s="92">
        <f t="shared" si="38"/>
        <v>133</v>
      </c>
    </row>
    <row r="14" spans="1:125" ht="38.25">
      <c r="A14" s="6" t="s">
        <v>26</v>
      </c>
      <c r="B14" s="5" t="s">
        <v>139</v>
      </c>
      <c r="C14" s="88">
        <v>1</v>
      </c>
      <c r="D14" s="6" t="s">
        <v>7</v>
      </c>
      <c r="E14" s="5">
        <v>1</v>
      </c>
      <c r="F14" s="23">
        <f t="shared" si="39"/>
        <v>1</v>
      </c>
      <c r="G14" s="17">
        <f t="shared" si="13"/>
        <v>1</v>
      </c>
      <c r="H14" s="84">
        <v>1</v>
      </c>
      <c r="I14" s="32">
        <f>C14*H14</f>
        <v>1</v>
      </c>
      <c r="J14" s="17">
        <f t="shared" si="68"/>
        <v>1</v>
      </c>
      <c r="K14" s="5">
        <v>1</v>
      </c>
      <c r="L14" s="23">
        <f t="shared" si="40"/>
        <v>1</v>
      </c>
      <c r="M14" s="17">
        <f t="shared" si="14"/>
        <v>1</v>
      </c>
      <c r="N14" s="5">
        <v>1</v>
      </c>
      <c r="O14" s="32">
        <f>I14*N14</f>
        <v>1</v>
      </c>
      <c r="P14" s="17">
        <f t="shared" si="15"/>
        <v>1</v>
      </c>
      <c r="Q14" s="5">
        <v>1</v>
      </c>
      <c r="R14" s="23">
        <f t="shared" si="41"/>
        <v>1</v>
      </c>
      <c r="S14" s="17">
        <f t="shared" si="16"/>
        <v>1</v>
      </c>
      <c r="T14" s="5">
        <v>1</v>
      </c>
      <c r="U14" s="35">
        <f>O14*T14</f>
        <v>1</v>
      </c>
      <c r="V14" s="17">
        <f t="shared" si="17"/>
        <v>1</v>
      </c>
      <c r="W14" s="5">
        <v>1</v>
      </c>
      <c r="X14" s="23">
        <f t="shared" si="42"/>
        <v>1</v>
      </c>
      <c r="Y14" s="17">
        <f t="shared" si="0"/>
        <v>1</v>
      </c>
      <c r="Z14" s="5">
        <v>1</v>
      </c>
      <c r="AA14" s="23">
        <f t="shared" si="43"/>
        <v>1</v>
      </c>
      <c r="AB14" s="17">
        <f t="shared" si="1"/>
        <v>1</v>
      </c>
      <c r="AC14" s="5">
        <v>1</v>
      </c>
      <c r="AD14" s="23">
        <f>C14*AC14</f>
        <v>1</v>
      </c>
      <c r="AE14" s="17">
        <f t="shared" si="2"/>
        <v>1</v>
      </c>
      <c r="AF14" s="5">
        <v>1</v>
      </c>
      <c r="AG14" s="23">
        <f>AF14*C14</f>
        <v>1</v>
      </c>
      <c r="AH14" s="17">
        <f t="shared" si="3"/>
        <v>1</v>
      </c>
      <c r="AI14" s="5">
        <v>1</v>
      </c>
      <c r="AJ14" s="23">
        <f t="shared" si="44"/>
        <v>1</v>
      </c>
      <c r="AK14" s="17">
        <f t="shared" si="4"/>
        <v>1</v>
      </c>
      <c r="AL14" s="5">
        <v>1</v>
      </c>
      <c r="AM14" s="23">
        <f t="shared" si="45"/>
        <v>1</v>
      </c>
      <c r="AN14" s="17">
        <f t="shared" si="18"/>
        <v>1</v>
      </c>
      <c r="AO14" s="5">
        <v>1</v>
      </c>
      <c r="AP14" s="23">
        <f t="shared" si="46"/>
        <v>1</v>
      </c>
      <c r="AQ14" s="17">
        <f t="shared" si="19"/>
        <v>1</v>
      </c>
      <c r="AR14" s="5">
        <v>1</v>
      </c>
      <c r="AS14" s="23">
        <f t="shared" si="69"/>
        <v>1</v>
      </c>
      <c r="AT14" s="17">
        <f t="shared" si="20"/>
        <v>1</v>
      </c>
      <c r="AU14" s="5">
        <v>1</v>
      </c>
      <c r="AV14" s="23">
        <f t="shared" si="47"/>
        <v>1</v>
      </c>
      <c r="AW14" s="17">
        <f t="shared" si="21"/>
        <v>1</v>
      </c>
      <c r="AX14" s="5">
        <v>1</v>
      </c>
      <c r="AY14" s="23">
        <f t="shared" si="48"/>
        <v>1</v>
      </c>
      <c r="AZ14" s="17">
        <f t="shared" si="34"/>
        <v>1</v>
      </c>
      <c r="BA14" s="5">
        <v>1</v>
      </c>
      <c r="BB14" s="23">
        <f t="shared" si="49"/>
        <v>1</v>
      </c>
      <c r="BC14" s="17">
        <f t="shared" si="50"/>
        <v>1</v>
      </c>
      <c r="BD14" s="5">
        <v>1</v>
      </c>
      <c r="BE14" s="23">
        <f>BD14*F14</f>
        <v>1</v>
      </c>
      <c r="BF14" s="17">
        <f t="shared" si="5"/>
        <v>1</v>
      </c>
      <c r="BG14" s="5">
        <v>1</v>
      </c>
      <c r="BH14" s="23">
        <f t="shared" si="51"/>
        <v>1</v>
      </c>
      <c r="BI14" s="17">
        <f t="shared" si="22"/>
        <v>1</v>
      </c>
      <c r="BJ14" s="5">
        <v>1</v>
      </c>
      <c r="BK14" s="23">
        <f>BJ14*C14</f>
        <v>1</v>
      </c>
      <c r="BL14" s="17">
        <f t="shared" si="23"/>
        <v>1</v>
      </c>
      <c r="BM14" s="5">
        <v>1</v>
      </c>
      <c r="BN14" s="23">
        <f t="shared" si="52"/>
        <v>1</v>
      </c>
      <c r="BO14" s="17">
        <f t="shared" si="35"/>
        <v>1</v>
      </c>
      <c r="BP14" s="5">
        <v>1</v>
      </c>
      <c r="BQ14" s="23">
        <f t="shared" si="53"/>
        <v>1</v>
      </c>
      <c r="BR14" s="17">
        <f t="shared" si="24"/>
        <v>1</v>
      </c>
      <c r="BS14" s="5">
        <v>1</v>
      </c>
      <c r="BT14" s="23">
        <f>BS14*C14</f>
        <v>1</v>
      </c>
      <c r="BU14" s="17">
        <f t="shared" si="70"/>
        <v>1</v>
      </c>
      <c r="BV14" s="5">
        <v>1</v>
      </c>
      <c r="BW14" s="23">
        <f t="shared" si="54"/>
        <v>1</v>
      </c>
      <c r="BX14" s="17">
        <f t="shared" si="25"/>
        <v>1</v>
      </c>
      <c r="BY14" s="5">
        <v>1</v>
      </c>
      <c r="BZ14" s="23">
        <f>BY14*F14</f>
        <v>1</v>
      </c>
      <c r="CA14" s="17">
        <f t="shared" si="26"/>
        <v>1</v>
      </c>
      <c r="CB14" s="5">
        <v>1</v>
      </c>
      <c r="CC14" s="23">
        <f t="shared" si="55"/>
        <v>1</v>
      </c>
      <c r="CD14" s="17">
        <f t="shared" si="7"/>
        <v>1</v>
      </c>
      <c r="CE14" s="5">
        <v>0</v>
      </c>
      <c r="CF14" s="23">
        <f t="shared" si="56"/>
        <v>0</v>
      </c>
      <c r="CG14" s="17">
        <f t="shared" si="27"/>
        <v>0</v>
      </c>
      <c r="CH14" s="5">
        <v>1</v>
      </c>
      <c r="CI14" s="23">
        <f t="shared" si="57"/>
        <v>1</v>
      </c>
      <c r="CJ14" s="17">
        <f t="shared" si="8"/>
        <v>1</v>
      </c>
      <c r="CK14" s="5">
        <v>1</v>
      </c>
      <c r="CL14" s="23">
        <f t="shared" si="58"/>
        <v>1</v>
      </c>
      <c r="CM14" s="17">
        <f t="shared" si="36"/>
        <v>1</v>
      </c>
      <c r="CN14" s="5">
        <v>1</v>
      </c>
      <c r="CO14" s="23">
        <f t="shared" si="59"/>
        <v>1</v>
      </c>
      <c r="CP14" s="17">
        <f t="shared" si="28"/>
        <v>1</v>
      </c>
      <c r="CQ14" s="5">
        <v>1</v>
      </c>
      <c r="CR14" s="23">
        <f t="shared" si="60"/>
        <v>1</v>
      </c>
      <c r="CS14" s="17">
        <f t="shared" si="29"/>
        <v>1</v>
      </c>
      <c r="CT14" s="5">
        <v>1</v>
      </c>
      <c r="CU14" s="23">
        <f t="shared" si="61"/>
        <v>1</v>
      </c>
      <c r="CV14" s="17">
        <f t="shared" si="30"/>
        <v>1</v>
      </c>
      <c r="CW14" s="5">
        <v>1</v>
      </c>
      <c r="CX14" s="23">
        <v>0.1</v>
      </c>
      <c r="CY14" s="17">
        <f t="shared" si="9"/>
        <v>0.1</v>
      </c>
      <c r="CZ14" s="5">
        <v>1</v>
      </c>
      <c r="DA14" s="23">
        <v>0.5</v>
      </c>
      <c r="DB14" s="17">
        <f t="shared" si="31"/>
        <v>0.5</v>
      </c>
      <c r="DC14" s="5">
        <v>1</v>
      </c>
      <c r="DD14" s="23">
        <f t="shared" si="64"/>
        <v>1</v>
      </c>
      <c r="DE14" s="17">
        <f t="shared" si="10"/>
        <v>1</v>
      </c>
      <c r="DF14" s="5">
        <v>1</v>
      </c>
      <c r="DG14" s="23">
        <f>DF14*F14</f>
        <v>1</v>
      </c>
      <c r="DH14" s="17">
        <f t="shared" si="32"/>
        <v>1</v>
      </c>
      <c r="DI14" s="5">
        <v>1</v>
      </c>
      <c r="DJ14" s="23">
        <f t="shared" si="65"/>
        <v>1</v>
      </c>
      <c r="DK14" s="17">
        <f t="shared" si="33"/>
        <v>1</v>
      </c>
      <c r="DL14" s="5">
        <v>1</v>
      </c>
      <c r="DM14" s="23">
        <f t="shared" si="66"/>
        <v>1</v>
      </c>
      <c r="DN14" s="17">
        <f t="shared" si="37"/>
        <v>1</v>
      </c>
      <c r="DO14" s="5">
        <v>1</v>
      </c>
      <c r="DP14" s="23">
        <f t="shared" si="67"/>
        <v>1</v>
      </c>
      <c r="DQ14" s="17">
        <f t="shared" si="11"/>
        <v>1</v>
      </c>
      <c r="DR14" s="44">
        <f t="shared" si="12"/>
        <v>38</v>
      </c>
      <c r="DS14" s="41">
        <f t="shared" si="12"/>
        <v>36.6</v>
      </c>
      <c r="DT14" s="41">
        <f t="shared" si="12"/>
        <v>36.6</v>
      </c>
      <c r="DU14" s="92">
        <f t="shared" si="38"/>
        <v>38</v>
      </c>
    </row>
    <row r="15" spans="1:125" ht="25.5">
      <c r="A15" s="6" t="s">
        <v>28</v>
      </c>
      <c r="B15" s="5" t="s">
        <v>25</v>
      </c>
      <c r="C15" s="88">
        <v>1</v>
      </c>
      <c r="D15" s="6" t="s">
        <v>7</v>
      </c>
      <c r="E15" s="5">
        <v>1</v>
      </c>
      <c r="F15" s="23">
        <f t="shared" si="39"/>
        <v>1</v>
      </c>
      <c r="G15" s="17">
        <f t="shared" si="13"/>
        <v>1</v>
      </c>
      <c r="H15" s="84">
        <v>1</v>
      </c>
      <c r="I15" s="32">
        <f>C15*H15</f>
        <v>1</v>
      </c>
      <c r="J15" s="17">
        <f t="shared" si="68"/>
        <v>1</v>
      </c>
      <c r="K15" s="5">
        <v>1</v>
      </c>
      <c r="L15" s="23">
        <f t="shared" si="40"/>
        <v>1</v>
      </c>
      <c r="M15" s="17">
        <f t="shared" si="14"/>
        <v>1</v>
      </c>
      <c r="N15" s="5">
        <v>1</v>
      </c>
      <c r="O15" s="32">
        <f>I15*N15</f>
        <v>1</v>
      </c>
      <c r="P15" s="17">
        <f t="shared" si="15"/>
        <v>1</v>
      </c>
      <c r="Q15" s="5">
        <v>1</v>
      </c>
      <c r="R15" s="23">
        <f t="shared" si="41"/>
        <v>1</v>
      </c>
      <c r="S15" s="17">
        <f t="shared" si="16"/>
        <v>1</v>
      </c>
      <c r="T15" s="5">
        <v>1</v>
      </c>
      <c r="U15" s="35">
        <f>O15*T15</f>
        <v>1</v>
      </c>
      <c r="V15" s="17">
        <f t="shared" si="17"/>
        <v>1</v>
      </c>
      <c r="W15" s="5">
        <v>1</v>
      </c>
      <c r="X15" s="23">
        <f t="shared" si="42"/>
        <v>1</v>
      </c>
      <c r="Y15" s="17">
        <f t="shared" si="0"/>
        <v>1</v>
      </c>
      <c r="Z15" s="5">
        <v>1</v>
      </c>
      <c r="AA15" s="23">
        <f t="shared" si="43"/>
        <v>1</v>
      </c>
      <c r="AB15" s="17">
        <f t="shared" si="1"/>
        <v>1</v>
      </c>
      <c r="AC15" s="5">
        <v>1</v>
      </c>
      <c r="AD15" s="23">
        <f>C15*AC15</f>
        <v>1</v>
      </c>
      <c r="AE15" s="17">
        <f t="shared" si="2"/>
        <v>1</v>
      </c>
      <c r="AF15" s="5">
        <v>1</v>
      </c>
      <c r="AG15" s="23">
        <f>AF15*C15</f>
        <v>1</v>
      </c>
      <c r="AH15" s="17">
        <f t="shared" si="3"/>
        <v>1</v>
      </c>
      <c r="AI15" s="5">
        <v>1</v>
      </c>
      <c r="AJ15" s="23">
        <f t="shared" si="44"/>
        <v>1</v>
      </c>
      <c r="AK15" s="17">
        <f t="shared" si="4"/>
        <v>1</v>
      </c>
      <c r="AL15" s="5">
        <v>1</v>
      </c>
      <c r="AM15" s="23">
        <f t="shared" si="45"/>
        <v>1</v>
      </c>
      <c r="AN15" s="17">
        <f t="shared" si="18"/>
        <v>1</v>
      </c>
      <c r="AO15" s="5">
        <v>1</v>
      </c>
      <c r="AP15" s="23">
        <f t="shared" si="46"/>
        <v>1</v>
      </c>
      <c r="AQ15" s="17">
        <f t="shared" si="19"/>
        <v>1</v>
      </c>
      <c r="AR15" s="5">
        <v>1</v>
      </c>
      <c r="AS15" s="23">
        <f t="shared" si="69"/>
        <v>1</v>
      </c>
      <c r="AT15" s="17">
        <f t="shared" si="20"/>
        <v>1</v>
      </c>
      <c r="AU15" s="5">
        <v>1</v>
      </c>
      <c r="AV15" s="23">
        <f t="shared" si="47"/>
        <v>1</v>
      </c>
      <c r="AW15" s="17">
        <f t="shared" si="21"/>
        <v>1</v>
      </c>
      <c r="AX15" s="5">
        <v>1</v>
      </c>
      <c r="AY15" s="23">
        <f t="shared" si="48"/>
        <v>1</v>
      </c>
      <c r="AZ15" s="17">
        <f t="shared" si="34"/>
        <v>1</v>
      </c>
      <c r="BA15" s="5">
        <v>1</v>
      </c>
      <c r="BB15" s="23">
        <f t="shared" si="49"/>
        <v>1</v>
      </c>
      <c r="BC15" s="17">
        <f t="shared" si="50"/>
        <v>1</v>
      </c>
      <c r="BD15" s="5">
        <v>1</v>
      </c>
      <c r="BE15" s="23">
        <f>BD15*F15</f>
        <v>1</v>
      </c>
      <c r="BF15" s="17">
        <f t="shared" si="5"/>
        <v>1</v>
      </c>
      <c r="BG15" s="5">
        <v>1</v>
      </c>
      <c r="BH15" s="23">
        <f t="shared" si="51"/>
        <v>1</v>
      </c>
      <c r="BI15" s="17">
        <f t="shared" si="22"/>
        <v>1</v>
      </c>
      <c r="BJ15" s="5">
        <v>1</v>
      </c>
      <c r="BK15" s="23">
        <f>BJ15*C15</f>
        <v>1</v>
      </c>
      <c r="BL15" s="17">
        <f t="shared" si="23"/>
        <v>1</v>
      </c>
      <c r="BM15" s="5">
        <v>1</v>
      </c>
      <c r="BN15" s="23">
        <f t="shared" si="52"/>
        <v>1</v>
      </c>
      <c r="BO15" s="17">
        <f t="shared" si="35"/>
        <v>1</v>
      </c>
      <c r="BP15" s="5">
        <v>1</v>
      </c>
      <c r="BQ15" s="23">
        <f t="shared" si="53"/>
        <v>1</v>
      </c>
      <c r="BR15" s="17">
        <f t="shared" si="24"/>
        <v>1</v>
      </c>
      <c r="BS15" s="5">
        <v>1</v>
      </c>
      <c r="BT15" s="23">
        <f>BS15*C15</f>
        <v>1</v>
      </c>
      <c r="BU15" s="17">
        <f t="shared" si="70"/>
        <v>1</v>
      </c>
      <c r="BV15" s="5">
        <v>1</v>
      </c>
      <c r="BW15" s="23">
        <f t="shared" si="54"/>
        <v>1</v>
      </c>
      <c r="BX15" s="17">
        <f t="shared" si="25"/>
        <v>1</v>
      </c>
      <c r="BY15" s="5">
        <v>1</v>
      </c>
      <c r="BZ15" s="23">
        <f>BY15*F15</f>
        <v>1</v>
      </c>
      <c r="CA15" s="17">
        <f t="shared" si="26"/>
        <v>1</v>
      </c>
      <c r="CB15" s="5">
        <v>1</v>
      </c>
      <c r="CC15" s="23">
        <f t="shared" si="55"/>
        <v>1</v>
      </c>
      <c r="CD15" s="17">
        <f t="shared" si="7"/>
        <v>1</v>
      </c>
      <c r="CE15" s="5">
        <v>0</v>
      </c>
      <c r="CF15" s="23">
        <f t="shared" si="56"/>
        <v>0</v>
      </c>
      <c r="CG15" s="17">
        <f t="shared" si="27"/>
        <v>0</v>
      </c>
      <c r="CH15" s="5">
        <v>1</v>
      </c>
      <c r="CI15" s="23">
        <f t="shared" si="57"/>
        <v>1</v>
      </c>
      <c r="CJ15" s="17">
        <f t="shared" si="8"/>
        <v>1</v>
      </c>
      <c r="CK15" s="5">
        <v>1</v>
      </c>
      <c r="CL15" s="23">
        <f t="shared" si="58"/>
        <v>1</v>
      </c>
      <c r="CM15" s="17">
        <f t="shared" si="36"/>
        <v>1</v>
      </c>
      <c r="CN15" s="5">
        <v>1</v>
      </c>
      <c r="CO15" s="23">
        <f t="shared" si="59"/>
        <v>1</v>
      </c>
      <c r="CP15" s="17">
        <f t="shared" si="28"/>
        <v>1</v>
      </c>
      <c r="CQ15" s="5">
        <v>1</v>
      </c>
      <c r="CR15" s="23">
        <f t="shared" si="60"/>
        <v>1</v>
      </c>
      <c r="CS15" s="17">
        <f t="shared" si="29"/>
        <v>1</v>
      </c>
      <c r="CT15" s="5">
        <v>1</v>
      </c>
      <c r="CU15" s="23">
        <f t="shared" si="61"/>
        <v>1</v>
      </c>
      <c r="CV15" s="17">
        <f t="shared" si="30"/>
        <v>1</v>
      </c>
      <c r="CW15" s="5">
        <v>1</v>
      </c>
      <c r="CX15" s="23">
        <v>0.1</v>
      </c>
      <c r="CY15" s="17">
        <f t="shared" si="9"/>
        <v>0.1</v>
      </c>
      <c r="CZ15" s="5">
        <v>1</v>
      </c>
      <c r="DA15" s="23">
        <v>0.1</v>
      </c>
      <c r="DB15" s="17">
        <f t="shared" si="31"/>
        <v>0.1</v>
      </c>
      <c r="DC15" s="5">
        <v>1</v>
      </c>
      <c r="DD15" s="23">
        <f t="shared" si="64"/>
        <v>1</v>
      </c>
      <c r="DE15" s="17">
        <f t="shared" si="10"/>
        <v>1</v>
      </c>
      <c r="DF15" s="5">
        <v>1</v>
      </c>
      <c r="DG15" s="23">
        <f>DF15*F15</f>
        <v>1</v>
      </c>
      <c r="DH15" s="17">
        <f t="shared" si="32"/>
        <v>1</v>
      </c>
      <c r="DI15" s="5">
        <v>1</v>
      </c>
      <c r="DJ15" s="23">
        <f t="shared" si="65"/>
        <v>1</v>
      </c>
      <c r="DK15" s="17">
        <f t="shared" si="33"/>
        <v>1</v>
      </c>
      <c r="DL15" s="5">
        <v>1</v>
      </c>
      <c r="DM15" s="23">
        <f t="shared" si="66"/>
        <v>1</v>
      </c>
      <c r="DN15" s="17">
        <f t="shared" si="37"/>
        <v>1</v>
      </c>
      <c r="DO15" s="5">
        <v>1</v>
      </c>
      <c r="DP15" s="23">
        <f t="shared" si="67"/>
        <v>1</v>
      </c>
      <c r="DQ15" s="17">
        <f t="shared" si="11"/>
        <v>1</v>
      </c>
      <c r="DR15" s="44">
        <f t="shared" si="12"/>
        <v>38</v>
      </c>
      <c r="DS15" s="41">
        <f t="shared" si="12"/>
        <v>36.2</v>
      </c>
      <c r="DT15" s="41">
        <f t="shared" si="12"/>
        <v>36.2</v>
      </c>
      <c r="DU15" s="92">
        <f t="shared" si="38"/>
        <v>38</v>
      </c>
    </row>
    <row r="16" spans="1:125" ht="25.5">
      <c r="A16" s="6" t="s">
        <v>29</v>
      </c>
      <c r="B16" s="5" t="s">
        <v>27</v>
      </c>
      <c r="C16" s="8">
        <v>0.1</v>
      </c>
      <c r="D16" s="6" t="s">
        <v>7</v>
      </c>
      <c r="E16" s="5">
        <v>1</v>
      </c>
      <c r="F16" s="23">
        <f t="shared" si="39"/>
        <v>0.1</v>
      </c>
      <c r="G16" s="17">
        <f t="shared" si="13"/>
        <v>0.1</v>
      </c>
      <c r="H16" s="84">
        <v>1</v>
      </c>
      <c r="I16" s="32">
        <f>C16*H16</f>
        <v>0.1</v>
      </c>
      <c r="J16" s="17">
        <f t="shared" si="68"/>
        <v>0.1</v>
      </c>
      <c r="K16" s="5">
        <v>1</v>
      </c>
      <c r="L16" s="23">
        <f t="shared" si="40"/>
        <v>0.1</v>
      </c>
      <c r="M16" s="17">
        <f t="shared" si="14"/>
        <v>0.1</v>
      </c>
      <c r="N16" s="5">
        <v>1</v>
      </c>
      <c r="O16" s="32">
        <f>I16*N16</f>
        <v>0.1</v>
      </c>
      <c r="P16" s="17">
        <f t="shared" si="15"/>
        <v>0.1</v>
      </c>
      <c r="Q16" s="5">
        <v>1</v>
      </c>
      <c r="R16" s="23">
        <f t="shared" si="41"/>
        <v>0.1</v>
      </c>
      <c r="S16" s="17">
        <f t="shared" si="16"/>
        <v>0.1</v>
      </c>
      <c r="T16" s="5">
        <v>1</v>
      </c>
      <c r="U16" s="35">
        <f>O16*T16</f>
        <v>0.1</v>
      </c>
      <c r="V16" s="17">
        <f t="shared" si="17"/>
        <v>0.1</v>
      </c>
      <c r="W16" s="5">
        <v>1</v>
      </c>
      <c r="X16" s="23">
        <f t="shared" si="42"/>
        <v>0.1</v>
      </c>
      <c r="Y16" s="17">
        <f t="shared" si="0"/>
        <v>0.1</v>
      </c>
      <c r="Z16" s="5">
        <v>1</v>
      </c>
      <c r="AA16" s="23">
        <f t="shared" si="43"/>
        <v>0.1</v>
      </c>
      <c r="AB16" s="17">
        <f t="shared" si="1"/>
        <v>0.1</v>
      </c>
      <c r="AC16" s="5">
        <v>1</v>
      </c>
      <c r="AD16" s="23">
        <f>C16*AC16</f>
        <v>0.1</v>
      </c>
      <c r="AE16" s="17">
        <f t="shared" si="2"/>
        <v>0.1</v>
      </c>
      <c r="AF16" s="5">
        <v>1</v>
      </c>
      <c r="AG16" s="23">
        <f>AF16*C16</f>
        <v>0.1</v>
      </c>
      <c r="AH16" s="17">
        <f t="shared" si="3"/>
        <v>0.1</v>
      </c>
      <c r="AI16" s="5">
        <v>1</v>
      </c>
      <c r="AJ16" s="23">
        <f t="shared" si="44"/>
        <v>0.1</v>
      </c>
      <c r="AK16" s="17">
        <f t="shared" si="4"/>
        <v>0.1</v>
      </c>
      <c r="AL16" s="5">
        <v>1</v>
      </c>
      <c r="AM16" s="23">
        <f t="shared" si="45"/>
        <v>0.1</v>
      </c>
      <c r="AN16" s="17">
        <f t="shared" si="18"/>
        <v>0.1</v>
      </c>
      <c r="AO16" s="5">
        <v>1</v>
      </c>
      <c r="AP16" s="23">
        <f t="shared" si="46"/>
        <v>0.1</v>
      </c>
      <c r="AQ16" s="17">
        <f t="shared" si="19"/>
        <v>0.1</v>
      </c>
      <c r="AR16" s="5">
        <v>1</v>
      </c>
      <c r="AS16" s="23">
        <f t="shared" si="69"/>
        <v>0.1</v>
      </c>
      <c r="AT16" s="17">
        <f t="shared" si="20"/>
        <v>0.1</v>
      </c>
      <c r="AU16" s="5">
        <v>1</v>
      </c>
      <c r="AV16" s="23">
        <f t="shared" si="47"/>
        <v>0.1</v>
      </c>
      <c r="AW16" s="17">
        <f t="shared" si="21"/>
        <v>0.1</v>
      </c>
      <c r="AX16" s="5">
        <v>1</v>
      </c>
      <c r="AY16" s="23">
        <f t="shared" si="48"/>
        <v>0.1</v>
      </c>
      <c r="AZ16" s="17">
        <f t="shared" si="34"/>
        <v>0.1</v>
      </c>
      <c r="BA16" s="5">
        <v>1</v>
      </c>
      <c r="BB16" s="23">
        <f t="shared" si="49"/>
        <v>0.1</v>
      </c>
      <c r="BC16" s="17">
        <f t="shared" si="50"/>
        <v>0.1</v>
      </c>
      <c r="BD16" s="5">
        <v>1</v>
      </c>
      <c r="BE16" s="23">
        <f>BD16*F16</f>
        <v>0.1</v>
      </c>
      <c r="BF16" s="17">
        <f t="shared" si="5"/>
        <v>0.1</v>
      </c>
      <c r="BG16" s="5">
        <v>1</v>
      </c>
      <c r="BH16" s="23">
        <f t="shared" si="51"/>
        <v>0.1</v>
      </c>
      <c r="BI16" s="17">
        <f t="shared" si="22"/>
        <v>0.1</v>
      </c>
      <c r="BJ16" s="5">
        <v>1</v>
      </c>
      <c r="BK16" s="23">
        <f>BJ16*C16</f>
        <v>0.1</v>
      </c>
      <c r="BL16" s="17">
        <f t="shared" si="23"/>
        <v>0.1</v>
      </c>
      <c r="BM16" s="5">
        <v>1</v>
      </c>
      <c r="BN16" s="23">
        <f t="shared" si="52"/>
        <v>0.1</v>
      </c>
      <c r="BO16" s="17">
        <f t="shared" si="35"/>
        <v>0.1</v>
      </c>
      <c r="BP16" s="5">
        <v>1</v>
      </c>
      <c r="BQ16" s="23">
        <f t="shared" si="53"/>
        <v>0.1</v>
      </c>
      <c r="BR16" s="17">
        <f t="shared" si="24"/>
        <v>0.1</v>
      </c>
      <c r="BS16" s="5">
        <v>1</v>
      </c>
      <c r="BT16" s="23">
        <f>BS16*C16</f>
        <v>0.1</v>
      </c>
      <c r="BU16" s="17">
        <f t="shared" si="70"/>
        <v>0.1</v>
      </c>
      <c r="BV16" s="5">
        <v>1</v>
      </c>
      <c r="BW16" s="23">
        <f t="shared" si="54"/>
        <v>0.1</v>
      </c>
      <c r="BX16" s="17">
        <f t="shared" si="25"/>
        <v>0.1</v>
      </c>
      <c r="BY16" s="5">
        <v>1</v>
      </c>
      <c r="BZ16" s="23">
        <f>BY16*F16</f>
        <v>0.1</v>
      </c>
      <c r="CA16" s="17">
        <f t="shared" si="26"/>
        <v>0.1</v>
      </c>
      <c r="CB16" s="5">
        <v>1</v>
      </c>
      <c r="CC16" s="23">
        <f t="shared" si="55"/>
        <v>0.1</v>
      </c>
      <c r="CD16" s="17">
        <f t="shared" si="7"/>
        <v>0.1</v>
      </c>
      <c r="CE16" s="5">
        <v>0</v>
      </c>
      <c r="CF16" s="23">
        <f t="shared" si="56"/>
        <v>0</v>
      </c>
      <c r="CG16" s="17">
        <f t="shared" si="27"/>
        <v>0</v>
      </c>
      <c r="CH16" s="5">
        <v>1</v>
      </c>
      <c r="CI16" s="23">
        <f t="shared" si="57"/>
        <v>0.1</v>
      </c>
      <c r="CJ16" s="17">
        <f t="shared" si="8"/>
        <v>0.1</v>
      </c>
      <c r="CK16" s="5">
        <v>1</v>
      </c>
      <c r="CL16" s="23">
        <f t="shared" si="58"/>
        <v>0.1</v>
      </c>
      <c r="CM16" s="17">
        <f t="shared" si="36"/>
        <v>0.1</v>
      </c>
      <c r="CN16" s="5">
        <v>1</v>
      </c>
      <c r="CO16" s="23">
        <f t="shared" si="59"/>
        <v>0.1</v>
      </c>
      <c r="CP16" s="17">
        <f t="shared" si="28"/>
        <v>0.1</v>
      </c>
      <c r="CQ16" s="5">
        <v>1</v>
      </c>
      <c r="CR16" s="23">
        <f t="shared" si="60"/>
        <v>0.1</v>
      </c>
      <c r="CS16" s="17">
        <f t="shared" si="29"/>
        <v>0.1</v>
      </c>
      <c r="CT16" s="5">
        <v>1</v>
      </c>
      <c r="CU16" s="23">
        <f t="shared" si="61"/>
        <v>0.1</v>
      </c>
      <c r="CV16" s="17">
        <f t="shared" si="30"/>
        <v>0.1</v>
      </c>
      <c r="CW16" s="5">
        <v>1</v>
      </c>
      <c r="CX16" s="23">
        <f t="shared" si="62"/>
        <v>0.1</v>
      </c>
      <c r="CY16" s="17">
        <f t="shared" si="9"/>
        <v>0.1</v>
      </c>
      <c r="CZ16" s="5">
        <v>1</v>
      </c>
      <c r="DA16" s="23">
        <f t="shared" si="63"/>
        <v>0.1</v>
      </c>
      <c r="DB16" s="17">
        <f t="shared" si="31"/>
        <v>0.1</v>
      </c>
      <c r="DC16" s="5">
        <v>1</v>
      </c>
      <c r="DD16" s="23">
        <f t="shared" si="64"/>
        <v>0.1</v>
      </c>
      <c r="DE16" s="17">
        <f t="shared" si="10"/>
        <v>0.1</v>
      </c>
      <c r="DF16" s="5">
        <v>1</v>
      </c>
      <c r="DG16" s="23">
        <f>DF16*F16</f>
        <v>0.1</v>
      </c>
      <c r="DH16" s="17">
        <f t="shared" si="32"/>
        <v>0.1</v>
      </c>
      <c r="DI16" s="5">
        <v>1</v>
      </c>
      <c r="DJ16" s="23">
        <f t="shared" si="65"/>
        <v>0.1</v>
      </c>
      <c r="DK16" s="17">
        <f t="shared" si="33"/>
        <v>0.1</v>
      </c>
      <c r="DL16" s="5">
        <v>1</v>
      </c>
      <c r="DM16" s="23">
        <f t="shared" si="66"/>
        <v>0.1</v>
      </c>
      <c r="DN16" s="17">
        <f t="shared" si="37"/>
        <v>0.1</v>
      </c>
      <c r="DO16" s="5">
        <v>1</v>
      </c>
      <c r="DP16" s="23">
        <f t="shared" si="67"/>
        <v>0.1</v>
      </c>
      <c r="DQ16" s="17">
        <f t="shared" si="11"/>
        <v>0.1</v>
      </c>
      <c r="DR16" s="44">
        <f t="shared" si="12"/>
        <v>38</v>
      </c>
      <c r="DS16" s="41">
        <f t="shared" si="12"/>
        <v>3.800000000000002</v>
      </c>
      <c r="DT16" s="41">
        <f t="shared" si="12"/>
        <v>3.800000000000002</v>
      </c>
      <c r="DU16" s="92">
        <f t="shared" si="38"/>
        <v>3.8000000000000003</v>
      </c>
    </row>
    <row r="17" spans="1:125" ht="38.25">
      <c r="A17" s="6" t="s">
        <v>31</v>
      </c>
      <c r="B17" s="5" t="s">
        <v>180</v>
      </c>
      <c r="C17" s="6" t="s">
        <v>181</v>
      </c>
      <c r="D17" s="6" t="s">
        <v>7</v>
      </c>
      <c r="E17" s="5">
        <v>1</v>
      </c>
      <c r="F17" s="23">
        <v>2</v>
      </c>
      <c r="G17" s="17">
        <f t="shared" si="13"/>
        <v>2</v>
      </c>
      <c r="H17" s="84">
        <v>1</v>
      </c>
      <c r="I17" s="32">
        <v>1</v>
      </c>
      <c r="J17" s="17">
        <f t="shared" si="68"/>
        <v>1</v>
      </c>
      <c r="K17" s="5">
        <v>1</v>
      </c>
      <c r="L17" s="23">
        <v>2.5</v>
      </c>
      <c r="M17" s="17">
        <f t="shared" si="14"/>
        <v>2.5</v>
      </c>
      <c r="N17" s="5">
        <v>1</v>
      </c>
      <c r="O17" s="32">
        <v>2.5</v>
      </c>
      <c r="P17" s="17">
        <f t="shared" si="15"/>
        <v>2.5</v>
      </c>
      <c r="Q17" s="5">
        <v>1</v>
      </c>
      <c r="R17" s="23">
        <v>3</v>
      </c>
      <c r="S17" s="17">
        <f t="shared" si="16"/>
        <v>3</v>
      </c>
      <c r="T17" s="5">
        <v>1</v>
      </c>
      <c r="U17" s="35">
        <v>3</v>
      </c>
      <c r="V17" s="17">
        <f t="shared" si="17"/>
        <v>3</v>
      </c>
      <c r="W17" s="5">
        <v>1</v>
      </c>
      <c r="X17" s="23">
        <v>2.5</v>
      </c>
      <c r="Y17" s="17">
        <f t="shared" si="0"/>
        <v>2.5</v>
      </c>
      <c r="Z17" s="5">
        <v>1</v>
      </c>
      <c r="AA17" s="23">
        <v>2.5</v>
      </c>
      <c r="AB17" s="17">
        <f t="shared" si="1"/>
        <v>2.5</v>
      </c>
      <c r="AC17" s="5">
        <v>1</v>
      </c>
      <c r="AD17" s="23">
        <v>3</v>
      </c>
      <c r="AE17" s="17">
        <f t="shared" si="2"/>
        <v>3</v>
      </c>
      <c r="AF17" s="5">
        <v>1</v>
      </c>
      <c r="AG17" s="23">
        <v>3</v>
      </c>
      <c r="AH17" s="17">
        <f t="shared" si="3"/>
        <v>3</v>
      </c>
      <c r="AI17" s="5">
        <v>1</v>
      </c>
      <c r="AJ17" s="23">
        <v>3</v>
      </c>
      <c r="AK17" s="17">
        <f t="shared" si="4"/>
        <v>3</v>
      </c>
      <c r="AL17" s="5">
        <v>1</v>
      </c>
      <c r="AM17" s="23">
        <v>2.5</v>
      </c>
      <c r="AN17" s="17">
        <f t="shared" si="18"/>
        <v>2.5</v>
      </c>
      <c r="AO17" s="5">
        <v>1</v>
      </c>
      <c r="AP17" s="23">
        <v>2</v>
      </c>
      <c r="AQ17" s="17">
        <f t="shared" si="19"/>
        <v>2</v>
      </c>
      <c r="AR17" s="5">
        <v>1</v>
      </c>
      <c r="AS17" s="23">
        <f t="shared" si="69"/>
        <v>2</v>
      </c>
      <c r="AT17" s="17">
        <f t="shared" si="20"/>
        <v>2</v>
      </c>
      <c r="AU17" s="5">
        <v>1</v>
      </c>
      <c r="AV17" s="23">
        <v>2.5</v>
      </c>
      <c r="AW17" s="17">
        <f t="shared" si="21"/>
        <v>2.5</v>
      </c>
      <c r="AX17" s="5">
        <v>1</v>
      </c>
      <c r="AY17" s="23">
        <v>3</v>
      </c>
      <c r="AZ17" s="17">
        <f t="shared" si="34"/>
        <v>3</v>
      </c>
      <c r="BA17" s="5">
        <v>1</v>
      </c>
      <c r="BB17" s="23">
        <v>2</v>
      </c>
      <c r="BC17" s="17">
        <f t="shared" si="50"/>
        <v>2</v>
      </c>
      <c r="BD17" s="5">
        <v>1</v>
      </c>
      <c r="BE17" s="23">
        <f>BD17*F17</f>
        <v>2</v>
      </c>
      <c r="BF17" s="17">
        <f t="shared" si="5"/>
        <v>2</v>
      </c>
      <c r="BG17" s="5">
        <v>1</v>
      </c>
      <c r="BH17" s="23">
        <v>2</v>
      </c>
      <c r="BI17" s="17">
        <f t="shared" si="22"/>
        <v>2</v>
      </c>
      <c r="BJ17" s="5">
        <v>1</v>
      </c>
      <c r="BK17" s="23">
        <v>2.5</v>
      </c>
      <c r="BL17" s="17">
        <f t="shared" si="23"/>
        <v>2.5</v>
      </c>
      <c r="BM17" s="5">
        <v>1</v>
      </c>
      <c r="BN17" s="23">
        <v>3</v>
      </c>
      <c r="BO17" s="17">
        <f t="shared" si="35"/>
        <v>3</v>
      </c>
      <c r="BP17" s="5">
        <v>1</v>
      </c>
      <c r="BQ17" s="23">
        <v>2</v>
      </c>
      <c r="BR17" s="17">
        <f t="shared" si="24"/>
        <v>2</v>
      </c>
      <c r="BS17" s="5">
        <v>1</v>
      </c>
      <c r="BT17" s="23">
        <v>3</v>
      </c>
      <c r="BU17" s="17">
        <f t="shared" si="70"/>
        <v>3</v>
      </c>
      <c r="BV17" s="5">
        <v>1</v>
      </c>
      <c r="BW17" s="23">
        <v>3</v>
      </c>
      <c r="BX17" s="17">
        <f t="shared" si="25"/>
        <v>3</v>
      </c>
      <c r="BY17" s="5">
        <v>1</v>
      </c>
      <c r="BZ17" s="23">
        <v>2.5</v>
      </c>
      <c r="CA17" s="17">
        <f t="shared" si="26"/>
        <v>2.5</v>
      </c>
      <c r="CB17" s="5">
        <v>1</v>
      </c>
      <c r="CC17" s="23">
        <v>3</v>
      </c>
      <c r="CD17" s="17">
        <f t="shared" si="7"/>
        <v>3</v>
      </c>
      <c r="CE17" s="5">
        <v>0</v>
      </c>
      <c r="CF17" s="23">
        <v>0</v>
      </c>
      <c r="CG17" s="17">
        <f t="shared" si="27"/>
        <v>0</v>
      </c>
      <c r="CH17" s="5">
        <v>1</v>
      </c>
      <c r="CI17" s="23">
        <v>2.5</v>
      </c>
      <c r="CJ17" s="17">
        <f t="shared" si="8"/>
        <v>2.5</v>
      </c>
      <c r="CK17" s="5">
        <v>1</v>
      </c>
      <c r="CL17" s="23">
        <v>3</v>
      </c>
      <c r="CM17" s="17">
        <f t="shared" si="36"/>
        <v>3</v>
      </c>
      <c r="CN17" s="5">
        <v>1</v>
      </c>
      <c r="CO17" s="23">
        <v>2</v>
      </c>
      <c r="CP17" s="17">
        <f t="shared" si="28"/>
        <v>2</v>
      </c>
      <c r="CQ17" s="5">
        <v>1</v>
      </c>
      <c r="CR17" s="23">
        <v>3</v>
      </c>
      <c r="CS17" s="17">
        <f t="shared" si="29"/>
        <v>3</v>
      </c>
      <c r="CT17" s="5">
        <v>1</v>
      </c>
      <c r="CU17" s="23">
        <v>3</v>
      </c>
      <c r="CV17" s="17">
        <f t="shared" si="30"/>
        <v>3</v>
      </c>
      <c r="CW17" s="5">
        <v>1</v>
      </c>
      <c r="CX17" s="23">
        <v>0.5</v>
      </c>
      <c r="CY17" s="17">
        <f t="shared" si="9"/>
        <v>0.5</v>
      </c>
      <c r="CZ17" s="5">
        <v>1</v>
      </c>
      <c r="DA17" s="23">
        <v>1</v>
      </c>
      <c r="DB17" s="17">
        <f t="shared" si="31"/>
        <v>1</v>
      </c>
      <c r="DC17" s="5">
        <v>1</v>
      </c>
      <c r="DD17" s="23">
        <v>3</v>
      </c>
      <c r="DE17" s="17">
        <f t="shared" si="10"/>
        <v>3</v>
      </c>
      <c r="DF17" s="5">
        <v>1</v>
      </c>
      <c r="DG17" s="23">
        <v>3</v>
      </c>
      <c r="DH17" s="17">
        <f t="shared" si="32"/>
        <v>3</v>
      </c>
      <c r="DI17" s="5">
        <v>1</v>
      </c>
      <c r="DJ17" s="23">
        <v>2.5</v>
      </c>
      <c r="DK17" s="17">
        <f t="shared" si="33"/>
        <v>2.5</v>
      </c>
      <c r="DL17" s="5">
        <v>1</v>
      </c>
      <c r="DM17" s="23">
        <v>3</v>
      </c>
      <c r="DN17" s="17">
        <f t="shared" si="37"/>
        <v>3</v>
      </c>
      <c r="DO17" s="5">
        <v>1</v>
      </c>
      <c r="DP17" s="23">
        <v>3</v>
      </c>
      <c r="DQ17" s="17">
        <f t="shared" si="11"/>
        <v>3</v>
      </c>
      <c r="DR17" s="44">
        <f t="shared" si="12"/>
        <v>38</v>
      </c>
      <c r="DS17" s="41">
        <f t="shared" si="12"/>
        <v>94.5</v>
      </c>
      <c r="DT17" s="41">
        <f t="shared" si="12"/>
        <v>94.5</v>
      </c>
      <c r="DU17" s="92">
        <f>11*2+10*2.5+17*3</f>
        <v>98</v>
      </c>
    </row>
    <row r="18" spans="1:125" ht="12.75">
      <c r="A18" s="6" t="s">
        <v>32</v>
      </c>
      <c r="B18" s="5" t="s">
        <v>30</v>
      </c>
      <c r="C18" s="6" t="s">
        <v>172</v>
      </c>
      <c r="D18" s="6" t="s">
        <v>7</v>
      </c>
      <c r="E18" s="10">
        <v>1</v>
      </c>
      <c r="F18" s="35">
        <v>1.5</v>
      </c>
      <c r="G18" s="32">
        <f t="shared" si="13"/>
        <v>1.5</v>
      </c>
      <c r="H18" s="85">
        <v>1</v>
      </c>
      <c r="I18" s="32">
        <v>1.5</v>
      </c>
      <c r="J18" s="17">
        <f>+I18</f>
        <v>1.5</v>
      </c>
      <c r="K18" s="10">
        <v>1</v>
      </c>
      <c r="L18" s="23">
        <v>2</v>
      </c>
      <c r="M18" s="32">
        <f t="shared" si="14"/>
        <v>2</v>
      </c>
      <c r="N18" s="10">
        <v>1</v>
      </c>
      <c r="O18" s="35">
        <v>2</v>
      </c>
      <c r="P18" s="32">
        <f t="shared" si="15"/>
        <v>2</v>
      </c>
      <c r="Q18" s="10">
        <v>1</v>
      </c>
      <c r="R18" s="35">
        <v>2.5</v>
      </c>
      <c r="S18" s="32">
        <f t="shared" si="16"/>
        <v>2.5</v>
      </c>
      <c r="T18" s="10">
        <v>1</v>
      </c>
      <c r="U18" s="35">
        <v>2.5</v>
      </c>
      <c r="V18" s="32">
        <f t="shared" si="17"/>
        <v>2.5</v>
      </c>
      <c r="W18" s="10">
        <v>1</v>
      </c>
      <c r="X18" s="35">
        <v>2</v>
      </c>
      <c r="Y18" s="32">
        <f t="shared" si="0"/>
        <v>2</v>
      </c>
      <c r="Z18" s="10">
        <v>1</v>
      </c>
      <c r="AA18" s="35">
        <v>2</v>
      </c>
      <c r="AB18" s="32">
        <f t="shared" si="1"/>
        <v>2</v>
      </c>
      <c r="AC18" s="10">
        <v>1</v>
      </c>
      <c r="AD18" s="35">
        <v>2.5</v>
      </c>
      <c r="AE18" s="32">
        <f t="shared" si="2"/>
        <v>2.5</v>
      </c>
      <c r="AF18" s="10">
        <v>1</v>
      </c>
      <c r="AG18" s="35">
        <v>2.5</v>
      </c>
      <c r="AH18" s="32">
        <f t="shared" si="3"/>
        <v>2.5</v>
      </c>
      <c r="AI18" s="10">
        <v>1</v>
      </c>
      <c r="AJ18" s="35">
        <v>2.5</v>
      </c>
      <c r="AK18" s="32">
        <f t="shared" si="4"/>
        <v>2.5</v>
      </c>
      <c r="AL18" s="10">
        <v>1</v>
      </c>
      <c r="AM18" s="35">
        <v>2</v>
      </c>
      <c r="AN18" s="32">
        <f t="shared" si="18"/>
        <v>2</v>
      </c>
      <c r="AO18" s="10">
        <v>1</v>
      </c>
      <c r="AP18" s="35">
        <v>1.5</v>
      </c>
      <c r="AQ18" s="32">
        <f t="shared" si="19"/>
        <v>1.5</v>
      </c>
      <c r="AR18" s="10">
        <v>1</v>
      </c>
      <c r="AS18" s="35">
        <v>1.5</v>
      </c>
      <c r="AT18" s="32">
        <f t="shared" si="20"/>
        <v>1.5</v>
      </c>
      <c r="AU18" s="10">
        <v>1</v>
      </c>
      <c r="AV18" s="35">
        <v>2</v>
      </c>
      <c r="AW18" s="32">
        <f t="shared" si="21"/>
        <v>2</v>
      </c>
      <c r="AX18" s="10">
        <v>1</v>
      </c>
      <c r="AY18" s="35">
        <v>2.5</v>
      </c>
      <c r="AZ18" s="32">
        <f t="shared" si="34"/>
        <v>2.5</v>
      </c>
      <c r="BA18" s="10">
        <v>1</v>
      </c>
      <c r="BB18" s="35">
        <v>1.5</v>
      </c>
      <c r="BC18" s="32">
        <f t="shared" si="50"/>
        <v>1.5</v>
      </c>
      <c r="BD18" s="10">
        <v>1</v>
      </c>
      <c r="BE18" s="35">
        <v>1.5</v>
      </c>
      <c r="BF18" s="32">
        <f t="shared" si="5"/>
        <v>1.5</v>
      </c>
      <c r="BG18" s="10">
        <v>1</v>
      </c>
      <c r="BH18" s="35">
        <v>1.5</v>
      </c>
      <c r="BI18" s="32">
        <f t="shared" si="22"/>
        <v>1.5</v>
      </c>
      <c r="BJ18" s="10">
        <v>1</v>
      </c>
      <c r="BK18" s="35">
        <v>2</v>
      </c>
      <c r="BL18" s="32">
        <f t="shared" si="23"/>
        <v>2</v>
      </c>
      <c r="BM18" s="10">
        <v>1</v>
      </c>
      <c r="BN18" s="35">
        <v>2.5</v>
      </c>
      <c r="BO18" s="32">
        <f t="shared" si="35"/>
        <v>2.5</v>
      </c>
      <c r="BP18" s="10">
        <v>1</v>
      </c>
      <c r="BQ18" s="35">
        <v>1.5</v>
      </c>
      <c r="BR18" s="32">
        <f t="shared" si="24"/>
        <v>1.5</v>
      </c>
      <c r="BS18" s="10">
        <v>1</v>
      </c>
      <c r="BT18" s="35">
        <v>2.5</v>
      </c>
      <c r="BU18" s="32">
        <f t="shared" si="70"/>
        <v>2.5</v>
      </c>
      <c r="BV18" s="10">
        <v>1</v>
      </c>
      <c r="BW18" s="35">
        <v>2.5</v>
      </c>
      <c r="BX18" s="32">
        <f t="shared" si="25"/>
        <v>2.5</v>
      </c>
      <c r="BY18" s="10">
        <v>1</v>
      </c>
      <c r="BZ18" s="35">
        <v>2</v>
      </c>
      <c r="CA18" s="32">
        <f t="shared" si="26"/>
        <v>2</v>
      </c>
      <c r="CB18" s="10">
        <v>1</v>
      </c>
      <c r="CC18" s="35">
        <v>2.5</v>
      </c>
      <c r="CD18" s="32">
        <f t="shared" si="7"/>
        <v>2.5</v>
      </c>
      <c r="CE18" s="10">
        <v>0</v>
      </c>
      <c r="CF18" s="35">
        <v>0</v>
      </c>
      <c r="CG18" s="32">
        <f t="shared" si="27"/>
        <v>0</v>
      </c>
      <c r="CH18" s="10">
        <v>1</v>
      </c>
      <c r="CI18" s="35">
        <v>2</v>
      </c>
      <c r="CJ18" s="32">
        <f t="shared" si="8"/>
        <v>2</v>
      </c>
      <c r="CK18" s="10">
        <v>1</v>
      </c>
      <c r="CL18" s="35">
        <v>2.5</v>
      </c>
      <c r="CM18" s="32">
        <f t="shared" si="36"/>
        <v>2.5</v>
      </c>
      <c r="CN18" s="10">
        <v>1</v>
      </c>
      <c r="CO18" s="35">
        <v>1.5</v>
      </c>
      <c r="CP18" s="32">
        <f t="shared" si="28"/>
        <v>1.5</v>
      </c>
      <c r="CQ18" s="10">
        <v>1</v>
      </c>
      <c r="CR18" s="35">
        <v>2.5</v>
      </c>
      <c r="CS18" s="32">
        <f t="shared" si="29"/>
        <v>2.5</v>
      </c>
      <c r="CT18" s="10">
        <v>1</v>
      </c>
      <c r="CU18" s="35">
        <v>2.5</v>
      </c>
      <c r="CV18" s="32">
        <f t="shared" si="30"/>
        <v>2.5</v>
      </c>
      <c r="CW18" s="10">
        <v>1</v>
      </c>
      <c r="CX18" s="35">
        <v>1</v>
      </c>
      <c r="CY18" s="32">
        <f t="shared" si="9"/>
        <v>1</v>
      </c>
      <c r="CZ18" s="10">
        <v>1</v>
      </c>
      <c r="DA18" s="35">
        <v>1.5</v>
      </c>
      <c r="DB18" s="32">
        <f t="shared" si="31"/>
        <v>1.5</v>
      </c>
      <c r="DC18" s="10">
        <v>1</v>
      </c>
      <c r="DD18" s="35">
        <v>2.5</v>
      </c>
      <c r="DE18" s="32">
        <f t="shared" si="10"/>
        <v>2.5</v>
      </c>
      <c r="DF18" s="10">
        <v>1</v>
      </c>
      <c r="DG18" s="35">
        <v>2.5</v>
      </c>
      <c r="DH18" s="32">
        <f t="shared" si="32"/>
        <v>2.5</v>
      </c>
      <c r="DI18" s="10">
        <v>1</v>
      </c>
      <c r="DJ18" s="35">
        <v>2</v>
      </c>
      <c r="DK18" s="32">
        <f t="shared" si="33"/>
        <v>2</v>
      </c>
      <c r="DL18" s="10">
        <v>1</v>
      </c>
      <c r="DM18" s="35">
        <v>2.5</v>
      </c>
      <c r="DN18" s="32">
        <f t="shared" si="37"/>
        <v>2.5</v>
      </c>
      <c r="DO18" s="10">
        <v>1</v>
      </c>
      <c r="DP18" s="35">
        <v>2.5</v>
      </c>
      <c r="DQ18" s="32">
        <f t="shared" si="11"/>
        <v>2.5</v>
      </c>
      <c r="DR18" s="44">
        <f t="shared" si="12"/>
        <v>38</v>
      </c>
      <c r="DS18" s="41">
        <f t="shared" si="12"/>
        <v>78.5</v>
      </c>
      <c r="DT18" s="41">
        <f t="shared" si="12"/>
        <v>78.5</v>
      </c>
      <c r="DU18" s="92">
        <f>11*1.5+10*2+17*2.5</f>
        <v>79</v>
      </c>
    </row>
    <row r="19" spans="1:125" ht="25.5">
      <c r="A19" s="6" t="s">
        <v>34</v>
      </c>
      <c r="B19" s="5" t="s">
        <v>137</v>
      </c>
      <c r="C19" s="8">
        <v>0.75</v>
      </c>
      <c r="D19" s="6" t="s">
        <v>7</v>
      </c>
      <c r="E19" s="5">
        <v>1</v>
      </c>
      <c r="F19" s="23">
        <f>E19*C19</f>
        <v>0.75</v>
      </c>
      <c r="G19" s="17">
        <f>F19</f>
        <v>0.75</v>
      </c>
      <c r="H19" s="84">
        <v>1</v>
      </c>
      <c r="I19" s="32">
        <f>C19*H19</f>
        <v>0.75</v>
      </c>
      <c r="J19" s="17">
        <f>I19</f>
        <v>0.75</v>
      </c>
      <c r="K19" s="5">
        <v>1</v>
      </c>
      <c r="L19" s="23">
        <f>K19*C19</f>
        <v>0.75</v>
      </c>
      <c r="M19" s="17">
        <f>L19</f>
        <v>0.75</v>
      </c>
      <c r="N19" s="5">
        <v>1</v>
      </c>
      <c r="O19" s="32">
        <f>I19*N19</f>
        <v>0.75</v>
      </c>
      <c r="P19" s="17">
        <f>O19</f>
        <v>0.75</v>
      </c>
      <c r="Q19" s="5">
        <v>1</v>
      </c>
      <c r="R19" s="23">
        <f>Q19*C19</f>
        <v>0.75</v>
      </c>
      <c r="S19" s="17">
        <f>R19</f>
        <v>0.75</v>
      </c>
      <c r="T19" s="5">
        <v>1</v>
      </c>
      <c r="U19" s="35">
        <f>O19*T19</f>
        <v>0.75</v>
      </c>
      <c r="V19" s="17">
        <f>U19</f>
        <v>0.75</v>
      </c>
      <c r="W19" s="5">
        <v>1</v>
      </c>
      <c r="X19" s="23">
        <f>W19*C19</f>
        <v>0.75</v>
      </c>
      <c r="Y19" s="17">
        <f t="shared" si="0"/>
        <v>0.75</v>
      </c>
      <c r="Z19" s="5">
        <v>1</v>
      </c>
      <c r="AA19" s="23">
        <f>Z19*C19</f>
        <v>0.75</v>
      </c>
      <c r="AB19" s="17">
        <f t="shared" si="1"/>
        <v>0.75</v>
      </c>
      <c r="AC19" s="5">
        <v>1</v>
      </c>
      <c r="AD19" s="23">
        <f>C19*AC19</f>
        <v>0.75</v>
      </c>
      <c r="AE19" s="17">
        <f t="shared" si="2"/>
        <v>0.75</v>
      </c>
      <c r="AF19" s="5">
        <v>1</v>
      </c>
      <c r="AG19" s="23">
        <f>AF19*C19</f>
        <v>0.75</v>
      </c>
      <c r="AH19" s="17">
        <f t="shared" si="3"/>
        <v>0.75</v>
      </c>
      <c r="AI19" s="5">
        <v>1</v>
      </c>
      <c r="AJ19" s="23">
        <f>AI19*C19</f>
        <v>0.75</v>
      </c>
      <c r="AK19" s="17">
        <f t="shared" si="4"/>
        <v>0.75</v>
      </c>
      <c r="AL19" s="5">
        <v>1</v>
      </c>
      <c r="AM19" s="23">
        <f>AL19*C19</f>
        <v>0.75</v>
      </c>
      <c r="AN19" s="17">
        <f>AM19</f>
        <v>0.75</v>
      </c>
      <c r="AO19" s="5">
        <v>1</v>
      </c>
      <c r="AP19" s="23">
        <f>AO19*C19</f>
        <v>0.75</v>
      </c>
      <c r="AQ19" s="17">
        <f>AP19</f>
        <v>0.75</v>
      </c>
      <c r="AR19" s="5">
        <v>1</v>
      </c>
      <c r="AS19" s="23">
        <f>AR19*F19</f>
        <v>0.75</v>
      </c>
      <c r="AT19" s="17">
        <f>AS19</f>
        <v>0.75</v>
      </c>
      <c r="AU19" s="5">
        <v>1</v>
      </c>
      <c r="AV19" s="23">
        <f>AU19*C19</f>
        <v>0.75</v>
      </c>
      <c r="AW19" s="17">
        <f>AV19</f>
        <v>0.75</v>
      </c>
      <c r="AX19" s="5">
        <v>1</v>
      </c>
      <c r="AY19" s="23">
        <f>AX19*C19</f>
        <v>0.75</v>
      </c>
      <c r="AZ19" s="17">
        <f>AY19</f>
        <v>0.75</v>
      </c>
      <c r="BA19" s="5">
        <v>1</v>
      </c>
      <c r="BB19" s="23">
        <f>BA19*C19</f>
        <v>0.75</v>
      </c>
      <c r="BC19" s="17">
        <f t="shared" si="50"/>
        <v>0.75</v>
      </c>
      <c r="BD19" s="5">
        <v>1</v>
      </c>
      <c r="BE19" s="23">
        <f>BD19*F19</f>
        <v>0.75</v>
      </c>
      <c r="BF19" s="17">
        <f t="shared" si="5"/>
        <v>0.75</v>
      </c>
      <c r="BG19" s="5">
        <v>1</v>
      </c>
      <c r="BH19" s="23">
        <f>BG19*C19</f>
        <v>0.75</v>
      </c>
      <c r="BI19" s="17">
        <f>BH19</f>
        <v>0.75</v>
      </c>
      <c r="BJ19" s="5">
        <v>1</v>
      </c>
      <c r="BK19" s="23">
        <f>BJ19*C19</f>
        <v>0.75</v>
      </c>
      <c r="BL19" s="17">
        <f>BK19</f>
        <v>0.75</v>
      </c>
      <c r="BM19" s="5">
        <v>1</v>
      </c>
      <c r="BN19" s="23">
        <f>BM19*C19</f>
        <v>0.75</v>
      </c>
      <c r="BO19" s="17">
        <f>BN19</f>
        <v>0.75</v>
      </c>
      <c r="BP19" s="5">
        <v>1</v>
      </c>
      <c r="BQ19" s="23">
        <f>BP19*C19</f>
        <v>0.75</v>
      </c>
      <c r="BR19" s="17">
        <f>BQ19</f>
        <v>0.75</v>
      </c>
      <c r="BS19" s="5">
        <v>1</v>
      </c>
      <c r="BT19" s="23">
        <f>BS19*C19</f>
        <v>0.75</v>
      </c>
      <c r="BU19" s="17">
        <f t="shared" si="70"/>
        <v>0.75</v>
      </c>
      <c r="BV19" s="5">
        <v>1</v>
      </c>
      <c r="BW19" s="23">
        <f>BV19*C19</f>
        <v>0.75</v>
      </c>
      <c r="BX19" s="17">
        <f>BW19</f>
        <v>0.75</v>
      </c>
      <c r="BY19" s="5">
        <v>1</v>
      </c>
      <c r="BZ19" s="23">
        <f>BY19*F19</f>
        <v>0.75</v>
      </c>
      <c r="CA19" s="17">
        <f>BZ19</f>
        <v>0.75</v>
      </c>
      <c r="CB19" s="5">
        <v>1</v>
      </c>
      <c r="CC19" s="23">
        <f>CB19*C19</f>
        <v>0.75</v>
      </c>
      <c r="CD19" s="17">
        <f t="shared" si="7"/>
        <v>0.75</v>
      </c>
      <c r="CE19" s="5">
        <v>0</v>
      </c>
      <c r="CF19" s="23">
        <f>CE19*C19</f>
        <v>0</v>
      </c>
      <c r="CG19" s="17">
        <f>CF19</f>
        <v>0</v>
      </c>
      <c r="CH19" s="5">
        <v>1</v>
      </c>
      <c r="CI19" s="23">
        <f>CH19*C19</f>
        <v>0.75</v>
      </c>
      <c r="CJ19" s="17">
        <f t="shared" si="8"/>
        <v>0.75</v>
      </c>
      <c r="CK19" s="5">
        <v>1</v>
      </c>
      <c r="CL19" s="23">
        <f>CK19*C19</f>
        <v>0.75</v>
      </c>
      <c r="CM19" s="17">
        <f>CL19</f>
        <v>0.75</v>
      </c>
      <c r="CN19" s="5">
        <v>1</v>
      </c>
      <c r="CO19" s="23">
        <f>CN19*C19</f>
        <v>0.75</v>
      </c>
      <c r="CP19" s="17">
        <f>CO19</f>
        <v>0.75</v>
      </c>
      <c r="CQ19" s="5">
        <v>1</v>
      </c>
      <c r="CR19" s="23">
        <f>CQ19*C19</f>
        <v>0.75</v>
      </c>
      <c r="CS19" s="17">
        <f>CR19</f>
        <v>0.75</v>
      </c>
      <c r="CT19" s="5">
        <v>1</v>
      </c>
      <c r="CU19" s="23">
        <f>CT19*C19</f>
        <v>0.75</v>
      </c>
      <c r="CV19" s="17">
        <f>CU19</f>
        <v>0.75</v>
      </c>
      <c r="CW19" s="5">
        <v>1</v>
      </c>
      <c r="CX19" s="23">
        <v>0.1</v>
      </c>
      <c r="CY19" s="17">
        <f t="shared" si="9"/>
        <v>0.1</v>
      </c>
      <c r="CZ19" s="5">
        <v>1</v>
      </c>
      <c r="DA19" s="23">
        <v>0.1</v>
      </c>
      <c r="DB19" s="17">
        <f>DA19</f>
        <v>0.1</v>
      </c>
      <c r="DC19" s="5">
        <v>1</v>
      </c>
      <c r="DD19" s="23">
        <f>DC19*C19</f>
        <v>0.75</v>
      </c>
      <c r="DE19" s="17">
        <f t="shared" si="10"/>
        <v>0.75</v>
      </c>
      <c r="DF19" s="5">
        <v>1</v>
      </c>
      <c r="DG19" s="23">
        <f>DF19*F19</f>
        <v>0.75</v>
      </c>
      <c r="DH19" s="17">
        <f>DG19</f>
        <v>0.75</v>
      </c>
      <c r="DI19" s="5">
        <v>1</v>
      </c>
      <c r="DJ19" s="23">
        <f>DI19*C19</f>
        <v>0.75</v>
      </c>
      <c r="DK19" s="17">
        <f>DJ19</f>
        <v>0.75</v>
      </c>
      <c r="DL19" s="5">
        <v>1</v>
      </c>
      <c r="DM19" s="23">
        <f>DL19*C19</f>
        <v>0.75</v>
      </c>
      <c r="DN19" s="17">
        <f>DM19</f>
        <v>0.75</v>
      </c>
      <c r="DO19" s="5">
        <v>1</v>
      </c>
      <c r="DP19" s="23">
        <f>DO19*C19</f>
        <v>0.75</v>
      </c>
      <c r="DQ19" s="17">
        <f t="shared" si="11"/>
        <v>0.75</v>
      </c>
      <c r="DR19" s="44">
        <f t="shared" si="12"/>
        <v>38</v>
      </c>
      <c r="DS19" s="41">
        <f t="shared" si="12"/>
        <v>27.200000000000003</v>
      </c>
      <c r="DT19" s="41">
        <f t="shared" si="12"/>
        <v>27.200000000000003</v>
      </c>
      <c r="DU19" s="92">
        <f t="shared" si="38"/>
        <v>28.5</v>
      </c>
    </row>
    <row r="20" spans="1:125" ht="12.75">
      <c r="A20" s="6" t="s">
        <v>36</v>
      </c>
      <c r="B20" s="5" t="s">
        <v>33</v>
      </c>
      <c r="C20" s="6" t="s">
        <v>177</v>
      </c>
      <c r="D20" s="6" t="s">
        <v>7</v>
      </c>
      <c r="E20" s="5">
        <v>1</v>
      </c>
      <c r="F20" s="35">
        <v>0.6</v>
      </c>
      <c r="G20" s="32">
        <f t="shared" si="13"/>
        <v>0.6</v>
      </c>
      <c r="H20" s="85">
        <v>1</v>
      </c>
      <c r="I20" s="32">
        <v>0.6</v>
      </c>
      <c r="J20" s="17">
        <f>+I20</f>
        <v>0.6</v>
      </c>
      <c r="K20" s="5">
        <v>1</v>
      </c>
      <c r="L20" s="23">
        <v>0.8</v>
      </c>
      <c r="M20" s="32">
        <f t="shared" si="14"/>
        <v>0.8</v>
      </c>
      <c r="N20" s="5">
        <v>1</v>
      </c>
      <c r="O20" s="35">
        <v>0.8</v>
      </c>
      <c r="P20" s="32">
        <f t="shared" si="15"/>
        <v>0.8</v>
      </c>
      <c r="Q20" s="5">
        <v>1</v>
      </c>
      <c r="R20" s="35">
        <v>1</v>
      </c>
      <c r="S20" s="32">
        <f t="shared" si="16"/>
        <v>1</v>
      </c>
      <c r="T20" s="5">
        <v>1</v>
      </c>
      <c r="U20" s="35">
        <v>1</v>
      </c>
      <c r="V20" s="32">
        <f t="shared" si="17"/>
        <v>1</v>
      </c>
      <c r="W20" s="5">
        <v>1</v>
      </c>
      <c r="X20" s="35">
        <v>0.8</v>
      </c>
      <c r="Y20" s="32">
        <f t="shared" si="0"/>
        <v>0.8</v>
      </c>
      <c r="Z20" s="5">
        <v>1</v>
      </c>
      <c r="AA20" s="35">
        <v>0.8</v>
      </c>
      <c r="AB20" s="32">
        <f t="shared" si="1"/>
        <v>0.8</v>
      </c>
      <c r="AC20" s="5">
        <v>1</v>
      </c>
      <c r="AD20" s="35">
        <v>1</v>
      </c>
      <c r="AE20" s="32">
        <f t="shared" si="2"/>
        <v>1</v>
      </c>
      <c r="AF20" s="5">
        <v>1</v>
      </c>
      <c r="AG20" s="35">
        <v>1</v>
      </c>
      <c r="AH20" s="32">
        <f t="shared" si="3"/>
        <v>1</v>
      </c>
      <c r="AI20" s="5">
        <v>1</v>
      </c>
      <c r="AJ20" s="35">
        <v>1</v>
      </c>
      <c r="AK20" s="32">
        <f t="shared" si="4"/>
        <v>1</v>
      </c>
      <c r="AL20" s="5">
        <v>1</v>
      </c>
      <c r="AM20" s="35">
        <v>0.8</v>
      </c>
      <c r="AN20" s="32">
        <f t="shared" si="18"/>
        <v>0.8</v>
      </c>
      <c r="AO20" s="5">
        <v>1</v>
      </c>
      <c r="AP20" s="35">
        <v>0.6</v>
      </c>
      <c r="AQ20" s="32">
        <f t="shared" si="19"/>
        <v>0.6</v>
      </c>
      <c r="AR20" s="5">
        <v>1</v>
      </c>
      <c r="AS20" s="35">
        <v>0.6</v>
      </c>
      <c r="AT20" s="32">
        <f t="shared" si="20"/>
        <v>0.6</v>
      </c>
      <c r="AU20" s="5">
        <v>1</v>
      </c>
      <c r="AV20" s="35">
        <v>0.8</v>
      </c>
      <c r="AW20" s="32">
        <f t="shared" si="21"/>
        <v>0.8</v>
      </c>
      <c r="AX20" s="5">
        <v>1</v>
      </c>
      <c r="AY20" s="35">
        <v>1</v>
      </c>
      <c r="AZ20" s="32">
        <f t="shared" si="34"/>
        <v>1</v>
      </c>
      <c r="BA20" s="5">
        <v>1</v>
      </c>
      <c r="BB20" s="35">
        <v>0.6</v>
      </c>
      <c r="BC20" s="32">
        <f t="shared" si="50"/>
        <v>0.6</v>
      </c>
      <c r="BD20" s="5">
        <v>1</v>
      </c>
      <c r="BE20" s="35">
        <v>0.6</v>
      </c>
      <c r="BF20" s="32">
        <f t="shared" si="5"/>
        <v>0.6</v>
      </c>
      <c r="BG20" s="5">
        <v>1</v>
      </c>
      <c r="BH20" s="35">
        <v>0.6</v>
      </c>
      <c r="BI20" s="32">
        <f t="shared" si="22"/>
        <v>0.6</v>
      </c>
      <c r="BJ20" s="5">
        <v>1</v>
      </c>
      <c r="BK20" s="35">
        <v>0.8</v>
      </c>
      <c r="BL20" s="32">
        <f t="shared" si="23"/>
        <v>0.8</v>
      </c>
      <c r="BM20" s="5">
        <v>1</v>
      </c>
      <c r="BN20" s="35">
        <v>1</v>
      </c>
      <c r="BO20" s="32">
        <f t="shared" si="35"/>
        <v>1</v>
      </c>
      <c r="BP20" s="5">
        <v>1</v>
      </c>
      <c r="BQ20" s="35">
        <v>0.6</v>
      </c>
      <c r="BR20" s="32">
        <f t="shared" si="24"/>
        <v>0.6</v>
      </c>
      <c r="BS20" s="5">
        <v>1</v>
      </c>
      <c r="BT20" s="35">
        <v>1</v>
      </c>
      <c r="BU20" s="32">
        <f t="shared" si="70"/>
        <v>1</v>
      </c>
      <c r="BV20" s="5">
        <v>1</v>
      </c>
      <c r="BW20" s="35">
        <v>1</v>
      </c>
      <c r="BX20" s="32">
        <f t="shared" si="25"/>
        <v>1</v>
      </c>
      <c r="BY20" s="5">
        <v>1</v>
      </c>
      <c r="BZ20" s="35">
        <v>0.8</v>
      </c>
      <c r="CA20" s="32">
        <f t="shared" si="26"/>
        <v>0.8</v>
      </c>
      <c r="CB20" s="5">
        <v>1</v>
      </c>
      <c r="CC20" s="35">
        <v>1</v>
      </c>
      <c r="CD20" s="32">
        <f t="shared" si="7"/>
        <v>1</v>
      </c>
      <c r="CE20" s="5">
        <v>0</v>
      </c>
      <c r="CF20" s="35">
        <v>0</v>
      </c>
      <c r="CG20" s="32">
        <f t="shared" si="27"/>
        <v>0</v>
      </c>
      <c r="CH20" s="5">
        <v>1</v>
      </c>
      <c r="CI20" s="35">
        <v>0.8</v>
      </c>
      <c r="CJ20" s="32">
        <f t="shared" si="8"/>
        <v>0.8</v>
      </c>
      <c r="CK20" s="5">
        <v>1</v>
      </c>
      <c r="CL20" s="35">
        <v>1</v>
      </c>
      <c r="CM20" s="32">
        <f t="shared" si="36"/>
        <v>1</v>
      </c>
      <c r="CN20" s="5">
        <v>1</v>
      </c>
      <c r="CO20" s="35">
        <v>0.6</v>
      </c>
      <c r="CP20" s="32">
        <f t="shared" si="28"/>
        <v>0.6</v>
      </c>
      <c r="CQ20" s="5">
        <v>1</v>
      </c>
      <c r="CR20" s="35">
        <v>1</v>
      </c>
      <c r="CS20" s="32">
        <f t="shared" si="29"/>
        <v>1</v>
      </c>
      <c r="CT20" s="5">
        <v>1</v>
      </c>
      <c r="CU20" s="35">
        <v>1</v>
      </c>
      <c r="CV20" s="32">
        <f t="shared" si="30"/>
        <v>1</v>
      </c>
      <c r="CW20" s="5">
        <v>1</v>
      </c>
      <c r="CX20" s="35">
        <v>0.5</v>
      </c>
      <c r="CY20" s="32">
        <f t="shared" si="9"/>
        <v>0.5</v>
      </c>
      <c r="CZ20" s="5">
        <v>1</v>
      </c>
      <c r="DA20" s="35">
        <v>0.5</v>
      </c>
      <c r="DB20" s="32">
        <f t="shared" si="31"/>
        <v>0.5</v>
      </c>
      <c r="DC20" s="5">
        <v>1</v>
      </c>
      <c r="DD20" s="35">
        <v>1</v>
      </c>
      <c r="DE20" s="32">
        <f t="shared" si="10"/>
        <v>1</v>
      </c>
      <c r="DF20" s="5">
        <v>1</v>
      </c>
      <c r="DG20" s="35">
        <v>1</v>
      </c>
      <c r="DH20" s="32">
        <f t="shared" si="32"/>
        <v>1</v>
      </c>
      <c r="DI20" s="5">
        <v>1</v>
      </c>
      <c r="DJ20" s="35">
        <v>0.8</v>
      </c>
      <c r="DK20" s="32">
        <f t="shared" si="33"/>
        <v>0.8</v>
      </c>
      <c r="DL20" s="5">
        <v>1</v>
      </c>
      <c r="DM20" s="35">
        <v>1</v>
      </c>
      <c r="DN20" s="32">
        <f t="shared" si="37"/>
        <v>1</v>
      </c>
      <c r="DO20" s="5">
        <v>1</v>
      </c>
      <c r="DP20" s="35">
        <v>1</v>
      </c>
      <c r="DQ20" s="32">
        <f t="shared" si="11"/>
        <v>1</v>
      </c>
      <c r="DR20" s="44">
        <f t="shared" si="12"/>
        <v>38</v>
      </c>
      <c r="DS20" s="41">
        <f t="shared" si="12"/>
        <v>31.400000000000002</v>
      </c>
      <c r="DT20" s="41">
        <f t="shared" si="12"/>
        <v>31.400000000000002</v>
      </c>
      <c r="DU20" s="92">
        <f>0.6*11+0.8*10+17*1</f>
        <v>31.6</v>
      </c>
    </row>
    <row r="21" spans="1:125" ht="12.75">
      <c r="A21" s="6" t="s">
        <v>37</v>
      </c>
      <c r="B21" s="5" t="s">
        <v>35</v>
      </c>
      <c r="C21" s="6" t="s">
        <v>173</v>
      </c>
      <c r="D21" s="6" t="s">
        <v>7</v>
      </c>
      <c r="E21" s="5">
        <v>1</v>
      </c>
      <c r="F21" s="35">
        <v>2.5</v>
      </c>
      <c r="G21" s="32">
        <f t="shared" si="13"/>
        <v>2.5</v>
      </c>
      <c r="H21" s="85">
        <v>1</v>
      </c>
      <c r="I21" s="32">
        <v>2.5</v>
      </c>
      <c r="J21" s="17">
        <f>+I21</f>
        <v>2.5</v>
      </c>
      <c r="K21" s="5">
        <v>1</v>
      </c>
      <c r="L21" s="23">
        <v>3</v>
      </c>
      <c r="M21" s="32">
        <f t="shared" si="14"/>
        <v>3</v>
      </c>
      <c r="N21" s="5">
        <v>1</v>
      </c>
      <c r="O21" s="35">
        <v>3</v>
      </c>
      <c r="P21" s="32">
        <f t="shared" si="15"/>
        <v>3</v>
      </c>
      <c r="Q21" s="5">
        <v>1</v>
      </c>
      <c r="R21" s="35">
        <v>3.5</v>
      </c>
      <c r="S21" s="32">
        <f t="shared" si="16"/>
        <v>3.5</v>
      </c>
      <c r="T21" s="5">
        <v>1</v>
      </c>
      <c r="U21" s="35">
        <v>3.5</v>
      </c>
      <c r="V21" s="32">
        <f t="shared" si="17"/>
        <v>3.5</v>
      </c>
      <c r="W21" s="5">
        <v>1</v>
      </c>
      <c r="X21" s="35">
        <v>3</v>
      </c>
      <c r="Y21" s="32">
        <f>+X21</f>
        <v>3</v>
      </c>
      <c r="Z21" s="5">
        <v>1</v>
      </c>
      <c r="AA21" s="35">
        <v>3</v>
      </c>
      <c r="AB21" s="32">
        <f t="shared" si="1"/>
        <v>3</v>
      </c>
      <c r="AC21" s="5">
        <v>1</v>
      </c>
      <c r="AD21" s="35">
        <v>3.5</v>
      </c>
      <c r="AE21" s="32">
        <f t="shared" si="2"/>
        <v>3.5</v>
      </c>
      <c r="AF21" s="5">
        <v>1</v>
      </c>
      <c r="AG21" s="35">
        <v>3.5</v>
      </c>
      <c r="AH21" s="32">
        <f t="shared" si="3"/>
        <v>3.5</v>
      </c>
      <c r="AI21" s="5">
        <v>1</v>
      </c>
      <c r="AJ21" s="35">
        <v>3.5</v>
      </c>
      <c r="AK21" s="32">
        <f t="shared" si="4"/>
        <v>3.5</v>
      </c>
      <c r="AL21" s="5">
        <v>1</v>
      </c>
      <c r="AM21" s="35">
        <v>3</v>
      </c>
      <c r="AN21" s="32">
        <f t="shared" si="18"/>
        <v>3</v>
      </c>
      <c r="AO21" s="5">
        <v>1</v>
      </c>
      <c r="AP21" s="35">
        <v>2.5</v>
      </c>
      <c r="AQ21" s="32">
        <f t="shared" si="19"/>
        <v>2.5</v>
      </c>
      <c r="AR21" s="5">
        <v>1</v>
      </c>
      <c r="AS21" s="35">
        <v>2.5</v>
      </c>
      <c r="AT21" s="32">
        <f t="shared" si="20"/>
        <v>2.5</v>
      </c>
      <c r="AU21" s="5">
        <v>1</v>
      </c>
      <c r="AV21" s="35">
        <v>3</v>
      </c>
      <c r="AW21" s="32">
        <f t="shared" si="21"/>
        <v>3</v>
      </c>
      <c r="AX21" s="5">
        <v>1</v>
      </c>
      <c r="AY21" s="35">
        <v>3.5</v>
      </c>
      <c r="AZ21" s="32">
        <f t="shared" si="34"/>
        <v>3.5</v>
      </c>
      <c r="BA21" s="5">
        <v>1</v>
      </c>
      <c r="BB21" s="35">
        <v>2.5</v>
      </c>
      <c r="BC21" s="32">
        <f t="shared" si="50"/>
        <v>2.5</v>
      </c>
      <c r="BD21" s="5">
        <v>1</v>
      </c>
      <c r="BE21" s="35">
        <v>2.5</v>
      </c>
      <c r="BF21" s="32">
        <f t="shared" si="5"/>
        <v>2.5</v>
      </c>
      <c r="BG21" s="5">
        <v>1</v>
      </c>
      <c r="BH21" s="35">
        <v>2.5</v>
      </c>
      <c r="BI21" s="32">
        <f t="shared" si="22"/>
        <v>2.5</v>
      </c>
      <c r="BJ21" s="5">
        <v>1</v>
      </c>
      <c r="BK21" s="35">
        <v>3</v>
      </c>
      <c r="BL21" s="32">
        <f t="shared" si="23"/>
        <v>3</v>
      </c>
      <c r="BM21" s="5">
        <v>1</v>
      </c>
      <c r="BN21" s="35">
        <v>3.5</v>
      </c>
      <c r="BO21" s="32">
        <f>BN21</f>
        <v>3.5</v>
      </c>
      <c r="BP21" s="5">
        <v>1</v>
      </c>
      <c r="BQ21" s="35">
        <v>2.5</v>
      </c>
      <c r="BR21" s="32">
        <f t="shared" si="24"/>
        <v>2.5</v>
      </c>
      <c r="BS21" s="5">
        <v>1</v>
      </c>
      <c r="BT21" s="35">
        <v>3.5</v>
      </c>
      <c r="BU21" s="32">
        <f t="shared" si="70"/>
        <v>3.5</v>
      </c>
      <c r="BV21" s="5">
        <v>1</v>
      </c>
      <c r="BW21" s="35">
        <v>3.5</v>
      </c>
      <c r="BX21" s="32">
        <f t="shared" si="25"/>
        <v>3.5</v>
      </c>
      <c r="BY21" s="5">
        <v>1</v>
      </c>
      <c r="BZ21" s="35">
        <v>3</v>
      </c>
      <c r="CA21" s="32">
        <f t="shared" si="26"/>
        <v>3</v>
      </c>
      <c r="CB21" s="5">
        <v>1</v>
      </c>
      <c r="CC21" s="35">
        <v>3.5</v>
      </c>
      <c r="CD21" s="32">
        <f t="shared" si="7"/>
        <v>3.5</v>
      </c>
      <c r="CE21" s="5">
        <v>0</v>
      </c>
      <c r="CF21" s="35">
        <v>0</v>
      </c>
      <c r="CG21" s="32">
        <f t="shared" si="27"/>
        <v>0</v>
      </c>
      <c r="CH21" s="5">
        <v>1</v>
      </c>
      <c r="CI21" s="35">
        <v>3</v>
      </c>
      <c r="CJ21" s="32">
        <f t="shared" si="8"/>
        <v>3</v>
      </c>
      <c r="CK21" s="5">
        <v>1</v>
      </c>
      <c r="CL21" s="35">
        <v>3.5</v>
      </c>
      <c r="CM21" s="32">
        <f t="shared" si="36"/>
        <v>3.5</v>
      </c>
      <c r="CN21" s="5">
        <v>1</v>
      </c>
      <c r="CO21" s="35">
        <v>2.5</v>
      </c>
      <c r="CP21" s="32">
        <f t="shared" si="28"/>
        <v>2.5</v>
      </c>
      <c r="CQ21" s="5">
        <v>1</v>
      </c>
      <c r="CR21" s="35">
        <v>3.5</v>
      </c>
      <c r="CS21" s="32">
        <f>CR21</f>
        <v>3.5</v>
      </c>
      <c r="CT21" s="5">
        <v>1</v>
      </c>
      <c r="CU21" s="35">
        <v>3.5</v>
      </c>
      <c r="CV21" s="32">
        <f>CU21</f>
        <v>3.5</v>
      </c>
      <c r="CW21" s="5">
        <v>1</v>
      </c>
      <c r="CX21" s="35">
        <v>1.5</v>
      </c>
      <c r="CY21" s="32">
        <f t="shared" si="9"/>
        <v>1.5</v>
      </c>
      <c r="CZ21" s="5">
        <v>1</v>
      </c>
      <c r="DA21" s="35">
        <v>2</v>
      </c>
      <c r="DB21" s="32">
        <f t="shared" si="31"/>
        <v>2</v>
      </c>
      <c r="DC21" s="5">
        <v>1</v>
      </c>
      <c r="DD21" s="35">
        <v>3.5</v>
      </c>
      <c r="DE21" s="32">
        <f t="shared" si="10"/>
        <v>3.5</v>
      </c>
      <c r="DF21" s="5">
        <v>1</v>
      </c>
      <c r="DG21" s="35">
        <v>3.5</v>
      </c>
      <c r="DH21" s="32">
        <f t="shared" si="32"/>
        <v>3.5</v>
      </c>
      <c r="DI21" s="5">
        <v>1</v>
      </c>
      <c r="DJ21" s="35">
        <v>3</v>
      </c>
      <c r="DK21" s="32">
        <f t="shared" si="33"/>
        <v>3</v>
      </c>
      <c r="DL21" s="5">
        <v>1</v>
      </c>
      <c r="DM21" s="35">
        <v>3.5</v>
      </c>
      <c r="DN21" s="32">
        <f t="shared" si="37"/>
        <v>3.5</v>
      </c>
      <c r="DO21" s="5">
        <v>1</v>
      </c>
      <c r="DP21" s="35">
        <v>3.5</v>
      </c>
      <c r="DQ21" s="32">
        <f t="shared" si="11"/>
        <v>3.5</v>
      </c>
      <c r="DR21" s="44">
        <f t="shared" si="12"/>
        <v>38</v>
      </c>
      <c r="DS21" s="41">
        <f t="shared" si="12"/>
        <v>115.5</v>
      </c>
      <c r="DT21" s="41">
        <f t="shared" si="12"/>
        <v>115.5</v>
      </c>
      <c r="DU21" s="92">
        <f>2.5*11+3*10+17*3.5</f>
        <v>117</v>
      </c>
    </row>
    <row r="22" spans="1:125" ht="25.5">
      <c r="A22" s="6" t="s">
        <v>39</v>
      </c>
      <c r="B22" s="5" t="s">
        <v>58</v>
      </c>
      <c r="C22" s="8">
        <v>2</v>
      </c>
      <c r="D22" s="6" t="s">
        <v>7</v>
      </c>
      <c r="E22" s="5">
        <v>1</v>
      </c>
      <c r="F22" s="23">
        <f>E22*C22</f>
        <v>2</v>
      </c>
      <c r="G22" s="17">
        <f>F22</f>
        <v>2</v>
      </c>
      <c r="H22" s="84">
        <v>1</v>
      </c>
      <c r="I22" s="32">
        <v>1</v>
      </c>
      <c r="J22" s="17">
        <f>I22</f>
        <v>1</v>
      </c>
      <c r="K22" s="5">
        <v>1</v>
      </c>
      <c r="L22" s="23">
        <f>K22*C22</f>
        <v>2</v>
      </c>
      <c r="M22" s="17">
        <f>L22</f>
        <v>2</v>
      </c>
      <c r="N22" s="5">
        <v>1</v>
      </c>
      <c r="O22" s="32">
        <f>I22*N22</f>
        <v>1</v>
      </c>
      <c r="P22" s="17">
        <f>O22</f>
        <v>1</v>
      </c>
      <c r="Q22" s="5">
        <v>1</v>
      </c>
      <c r="R22" s="23">
        <f>Q22*C22</f>
        <v>2</v>
      </c>
      <c r="S22" s="17">
        <f>R22</f>
        <v>2</v>
      </c>
      <c r="T22" s="5">
        <v>1</v>
      </c>
      <c r="U22" s="35">
        <f>O22*T22</f>
        <v>1</v>
      </c>
      <c r="V22" s="17">
        <f>U22</f>
        <v>1</v>
      </c>
      <c r="W22" s="5">
        <v>1</v>
      </c>
      <c r="X22" s="23">
        <f>W22*C22</f>
        <v>2</v>
      </c>
      <c r="Y22" s="17">
        <f aca="true" t="shared" si="71" ref="Y22:Y30">X22</f>
        <v>2</v>
      </c>
      <c r="Z22" s="5">
        <v>1</v>
      </c>
      <c r="AA22" s="23">
        <f>Z22*C22</f>
        <v>2</v>
      </c>
      <c r="AB22" s="17">
        <f t="shared" si="1"/>
        <v>2</v>
      </c>
      <c r="AC22" s="5">
        <v>1</v>
      </c>
      <c r="AD22" s="23">
        <f>C22*AC22</f>
        <v>2</v>
      </c>
      <c r="AE22" s="17">
        <f t="shared" si="2"/>
        <v>2</v>
      </c>
      <c r="AF22" s="5">
        <v>1</v>
      </c>
      <c r="AG22" s="23">
        <f>AF22*C22</f>
        <v>2</v>
      </c>
      <c r="AH22" s="17">
        <f t="shared" si="3"/>
        <v>2</v>
      </c>
      <c r="AI22" s="5">
        <v>1</v>
      </c>
      <c r="AJ22" s="23">
        <f>AI22*C22</f>
        <v>2</v>
      </c>
      <c r="AK22" s="17">
        <f t="shared" si="4"/>
        <v>2</v>
      </c>
      <c r="AL22" s="5">
        <v>1</v>
      </c>
      <c r="AM22" s="23">
        <f>AL22*C22</f>
        <v>2</v>
      </c>
      <c r="AN22" s="17">
        <f>AM22</f>
        <v>2</v>
      </c>
      <c r="AO22" s="5">
        <v>1</v>
      </c>
      <c r="AP22" s="23">
        <f>AO22*C22</f>
        <v>2</v>
      </c>
      <c r="AQ22" s="17">
        <f>AP22</f>
        <v>2</v>
      </c>
      <c r="AR22" s="5">
        <v>1</v>
      </c>
      <c r="AS22" s="23">
        <f>AR22*F22</f>
        <v>2</v>
      </c>
      <c r="AT22" s="17">
        <f>AS22</f>
        <v>2</v>
      </c>
      <c r="AU22" s="5">
        <v>1</v>
      </c>
      <c r="AV22" s="23">
        <f>AU22*C22</f>
        <v>2</v>
      </c>
      <c r="AW22" s="17">
        <f>AV22</f>
        <v>2</v>
      </c>
      <c r="AX22" s="5">
        <v>1</v>
      </c>
      <c r="AY22" s="23">
        <f>AX22*C22</f>
        <v>2</v>
      </c>
      <c r="AZ22" s="17">
        <f>AY22</f>
        <v>2</v>
      </c>
      <c r="BA22" s="5">
        <v>1</v>
      </c>
      <c r="BB22" s="23">
        <v>1</v>
      </c>
      <c r="BC22" s="17">
        <f t="shared" si="50"/>
        <v>1</v>
      </c>
      <c r="BD22" s="5">
        <v>1</v>
      </c>
      <c r="BE22" s="23">
        <f>BD22*F22</f>
        <v>2</v>
      </c>
      <c r="BF22" s="17">
        <f t="shared" si="5"/>
        <v>2</v>
      </c>
      <c r="BG22" s="5">
        <v>1</v>
      </c>
      <c r="BH22" s="23">
        <f>BG22*C22</f>
        <v>2</v>
      </c>
      <c r="BI22" s="17">
        <f>BH22</f>
        <v>2</v>
      </c>
      <c r="BJ22" s="5">
        <v>1</v>
      </c>
      <c r="BK22" s="23">
        <f>BJ22*C22</f>
        <v>2</v>
      </c>
      <c r="BL22" s="17">
        <f>BK22</f>
        <v>2</v>
      </c>
      <c r="BM22" s="5">
        <v>1</v>
      </c>
      <c r="BN22" s="23">
        <f>BM22*C22</f>
        <v>2</v>
      </c>
      <c r="BO22" s="17">
        <f>BN22</f>
        <v>2</v>
      </c>
      <c r="BP22" s="5">
        <v>1</v>
      </c>
      <c r="BQ22" s="23">
        <f>BP22*C22</f>
        <v>2</v>
      </c>
      <c r="BR22" s="17">
        <f>BQ22</f>
        <v>2</v>
      </c>
      <c r="BS22" s="5">
        <v>1</v>
      </c>
      <c r="BT22" s="23">
        <f>BS22*C22</f>
        <v>2</v>
      </c>
      <c r="BU22" s="17">
        <f t="shared" si="70"/>
        <v>2</v>
      </c>
      <c r="BV22" s="5">
        <v>1</v>
      </c>
      <c r="BW22" s="23">
        <f>BV22*C22</f>
        <v>2</v>
      </c>
      <c r="BX22" s="17">
        <f>BW22</f>
        <v>2</v>
      </c>
      <c r="BY22" s="5">
        <v>1</v>
      </c>
      <c r="BZ22" s="23">
        <f>BY22*F22</f>
        <v>2</v>
      </c>
      <c r="CA22" s="17">
        <f>BZ22</f>
        <v>2</v>
      </c>
      <c r="CB22" s="5">
        <v>1</v>
      </c>
      <c r="CC22" s="23">
        <f>CB22*C22</f>
        <v>2</v>
      </c>
      <c r="CD22" s="17">
        <f t="shared" si="7"/>
        <v>2</v>
      </c>
      <c r="CE22" s="5">
        <v>0</v>
      </c>
      <c r="CF22" s="23">
        <f>CE22*C22</f>
        <v>0</v>
      </c>
      <c r="CG22" s="17">
        <f>CF22</f>
        <v>0</v>
      </c>
      <c r="CH22" s="5">
        <v>1</v>
      </c>
      <c r="CI22" s="23">
        <f>CH22*C22</f>
        <v>2</v>
      </c>
      <c r="CJ22" s="17">
        <f t="shared" si="8"/>
        <v>2</v>
      </c>
      <c r="CK22" s="5">
        <v>1</v>
      </c>
      <c r="CL22" s="23">
        <f>CK22*C22</f>
        <v>2</v>
      </c>
      <c r="CM22" s="17">
        <f>CL22</f>
        <v>2</v>
      </c>
      <c r="CN22" s="5">
        <v>1</v>
      </c>
      <c r="CO22" s="23">
        <f>CN22*C22</f>
        <v>2</v>
      </c>
      <c r="CP22" s="17">
        <f>CO22</f>
        <v>2</v>
      </c>
      <c r="CQ22" s="5">
        <v>1</v>
      </c>
      <c r="CR22" s="23">
        <f>CQ22*C22</f>
        <v>2</v>
      </c>
      <c r="CS22" s="17">
        <f>CR22</f>
        <v>2</v>
      </c>
      <c r="CT22" s="5">
        <v>1</v>
      </c>
      <c r="CU22" s="23">
        <f>CT22*C22</f>
        <v>2</v>
      </c>
      <c r="CV22" s="17">
        <f>CU22</f>
        <v>2</v>
      </c>
      <c r="CW22" s="5">
        <v>1</v>
      </c>
      <c r="CX22" s="23">
        <v>0.5</v>
      </c>
      <c r="CY22" s="17">
        <f t="shared" si="9"/>
        <v>0.5</v>
      </c>
      <c r="CZ22" s="5">
        <v>1</v>
      </c>
      <c r="DA22" s="23">
        <v>1</v>
      </c>
      <c r="DB22" s="17">
        <f>DA22</f>
        <v>1</v>
      </c>
      <c r="DC22" s="5">
        <v>1</v>
      </c>
      <c r="DD22" s="23">
        <f>DC22*C22</f>
        <v>2</v>
      </c>
      <c r="DE22" s="17">
        <f t="shared" si="10"/>
        <v>2</v>
      </c>
      <c r="DF22" s="5">
        <v>1</v>
      </c>
      <c r="DG22" s="23">
        <f>DF22*F22</f>
        <v>2</v>
      </c>
      <c r="DH22" s="17">
        <f>DG22</f>
        <v>2</v>
      </c>
      <c r="DI22" s="5">
        <v>1</v>
      </c>
      <c r="DJ22" s="23">
        <f>DI22*C22</f>
        <v>2</v>
      </c>
      <c r="DK22" s="17">
        <f>DJ22</f>
        <v>2</v>
      </c>
      <c r="DL22" s="5">
        <v>1</v>
      </c>
      <c r="DM22" s="23">
        <f>DL22*C22</f>
        <v>2</v>
      </c>
      <c r="DN22" s="17">
        <f>DM22</f>
        <v>2</v>
      </c>
      <c r="DO22" s="5">
        <v>1</v>
      </c>
      <c r="DP22" s="23">
        <f>DO22*C22</f>
        <v>2</v>
      </c>
      <c r="DQ22" s="17">
        <f t="shared" si="11"/>
        <v>2</v>
      </c>
      <c r="DR22" s="44">
        <f t="shared" si="12"/>
        <v>38</v>
      </c>
      <c r="DS22" s="41">
        <f t="shared" si="12"/>
        <v>69.5</v>
      </c>
      <c r="DT22" s="41">
        <f t="shared" si="12"/>
        <v>69.5</v>
      </c>
      <c r="DU22" s="92">
        <f t="shared" si="38"/>
        <v>76</v>
      </c>
    </row>
    <row r="23" spans="1:125" ht="12.75">
      <c r="A23" s="6" t="s">
        <v>41</v>
      </c>
      <c r="B23" s="5" t="s">
        <v>38</v>
      </c>
      <c r="C23" s="8" t="s">
        <v>67</v>
      </c>
      <c r="D23" s="6" t="s">
        <v>7</v>
      </c>
      <c r="E23" s="5">
        <v>1</v>
      </c>
      <c r="F23" s="35">
        <v>0.05</v>
      </c>
      <c r="G23" s="32">
        <f t="shared" si="13"/>
        <v>0.05</v>
      </c>
      <c r="H23" s="85">
        <v>1</v>
      </c>
      <c r="I23" s="32">
        <v>0.05</v>
      </c>
      <c r="J23" s="17">
        <f>0.05</f>
        <v>0.05</v>
      </c>
      <c r="K23" s="5">
        <v>1</v>
      </c>
      <c r="L23" s="23">
        <v>0.1</v>
      </c>
      <c r="M23" s="32">
        <f t="shared" si="14"/>
        <v>0.1</v>
      </c>
      <c r="N23" s="5">
        <v>1</v>
      </c>
      <c r="O23" s="35">
        <v>0.1</v>
      </c>
      <c r="P23" s="32">
        <f t="shared" si="15"/>
        <v>0.1</v>
      </c>
      <c r="Q23" s="5">
        <v>1</v>
      </c>
      <c r="R23" s="35">
        <v>0.1</v>
      </c>
      <c r="S23" s="32">
        <f t="shared" si="16"/>
        <v>0.1</v>
      </c>
      <c r="T23" s="5">
        <v>1</v>
      </c>
      <c r="U23" s="35">
        <v>0.1</v>
      </c>
      <c r="V23" s="32">
        <f t="shared" si="17"/>
        <v>0.1</v>
      </c>
      <c r="W23" s="5">
        <v>1</v>
      </c>
      <c r="X23" s="35">
        <v>0.1</v>
      </c>
      <c r="Y23" s="32">
        <f t="shared" si="71"/>
        <v>0.1</v>
      </c>
      <c r="Z23" s="5">
        <v>1</v>
      </c>
      <c r="AA23" s="35">
        <v>0.1</v>
      </c>
      <c r="AB23" s="32">
        <f t="shared" si="1"/>
        <v>0.1</v>
      </c>
      <c r="AC23" s="5">
        <v>1</v>
      </c>
      <c r="AD23" s="35">
        <v>0.1</v>
      </c>
      <c r="AE23" s="32">
        <f t="shared" si="2"/>
        <v>0.1</v>
      </c>
      <c r="AF23" s="5">
        <v>1</v>
      </c>
      <c r="AG23" s="35">
        <v>0.1</v>
      </c>
      <c r="AH23" s="32">
        <f t="shared" si="3"/>
        <v>0.1</v>
      </c>
      <c r="AI23" s="5">
        <v>1</v>
      </c>
      <c r="AJ23" s="35">
        <v>0.1</v>
      </c>
      <c r="AK23" s="32">
        <f t="shared" si="4"/>
        <v>0.1</v>
      </c>
      <c r="AL23" s="5">
        <v>1</v>
      </c>
      <c r="AM23" s="35">
        <v>0.1</v>
      </c>
      <c r="AN23" s="32">
        <f t="shared" si="18"/>
        <v>0.1</v>
      </c>
      <c r="AO23" s="5">
        <v>1</v>
      </c>
      <c r="AP23" s="35">
        <v>0.1</v>
      </c>
      <c r="AQ23" s="32">
        <f>AP23</f>
        <v>0.1</v>
      </c>
      <c r="AR23" s="5">
        <v>1</v>
      </c>
      <c r="AS23" s="35">
        <v>0.1</v>
      </c>
      <c r="AT23" s="32">
        <f t="shared" si="20"/>
        <v>0.1</v>
      </c>
      <c r="AU23" s="5">
        <v>1</v>
      </c>
      <c r="AV23" s="35">
        <v>0.1</v>
      </c>
      <c r="AW23" s="32">
        <f t="shared" si="21"/>
        <v>0.1</v>
      </c>
      <c r="AX23" s="5">
        <v>1</v>
      </c>
      <c r="AY23" s="35">
        <v>0.1</v>
      </c>
      <c r="AZ23" s="32">
        <f t="shared" si="34"/>
        <v>0.1</v>
      </c>
      <c r="BA23" s="5">
        <v>1</v>
      </c>
      <c r="BB23" s="35">
        <v>0.05</v>
      </c>
      <c r="BC23" s="32">
        <f t="shared" si="50"/>
        <v>0.05</v>
      </c>
      <c r="BD23" s="5">
        <v>1</v>
      </c>
      <c r="BE23" s="35">
        <v>0.05</v>
      </c>
      <c r="BF23" s="32">
        <f t="shared" si="5"/>
        <v>0.05</v>
      </c>
      <c r="BG23" s="5">
        <v>1</v>
      </c>
      <c r="BH23" s="35">
        <v>0.05</v>
      </c>
      <c r="BI23" s="32">
        <f t="shared" si="22"/>
        <v>0.05</v>
      </c>
      <c r="BJ23" s="5">
        <v>1</v>
      </c>
      <c r="BK23" s="35">
        <v>0.1</v>
      </c>
      <c r="BL23" s="32">
        <f t="shared" si="23"/>
        <v>0.1</v>
      </c>
      <c r="BM23" s="5">
        <v>1</v>
      </c>
      <c r="BN23" s="35">
        <v>0.1</v>
      </c>
      <c r="BO23" s="32">
        <f t="shared" si="35"/>
        <v>0.1</v>
      </c>
      <c r="BP23" s="5">
        <v>1</v>
      </c>
      <c r="BQ23" s="35">
        <v>0.05</v>
      </c>
      <c r="BR23" s="32">
        <f t="shared" si="24"/>
        <v>0.05</v>
      </c>
      <c r="BS23" s="5">
        <v>1</v>
      </c>
      <c r="BT23" s="35">
        <v>0.1</v>
      </c>
      <c r="BU23" s="32">
        <f t="shared" si="70"/>
        <v>0.1</v>
      </c>
      <c r="BV23" s="5">
        <v>1</v>
      </c>
      <c r="BW23" s="35">
        <v>0.1</v>
      </c>
      <c r="BX23" s="32">
        <f t="shared" si="25"/>
        <v>0.1</v>
      </c>
      <c r="BY23" s="5">
        <v>1</v>
      </c>
      <c r="BZ23" s="35">
        <v>0.1</v>
      </c>
      <c r="CA23" s="32">
        <f t="shared" si="26"/>
        <v>0.1</v>
      </c>
      <c r="CB23" s="5">
        <v>1</v>
      </c>
      <c r="CC23" s="35">
        <v>0.1</v>
      </c>
      <c r="CD23" s="32">
        <f t="shared" si="7"/>
        <v>0.1</v>
      </c>
      <c r="CE23" s="5">
        <v>0</v>
      </c>
      <c r="CF23" s="35">
        <v>0</v>
      </c>
      <c r="CG23" s="32">
        <f t="shared" si="27"/>
        <v>0</v>
      </c>
      <c r="CH23" s="5">
        <v>1</v>
      </c>
      <c r="CI23" s="35">
        <v>0.1</v>
      </c>
      <c r="CJ23" s="32">
        <f t="shared" si="8"/>
        <v>0.1</v>
      </c>
      <c r="CK23" s="5">
        <v>1</v>
      </c>
      <c r="CL23" s="35">
        <v>0.1</v>
      </c>
      <c r="CM23" s="32">
        <f t="shared" si="36"/>
        <v>0.1</v>
      </c>
      <c r="CN23" s="5">
        <v>1</v>
      </c>
      <c r="CO23" s="35">
        <v>0.05</v>
      </c>
      <c r="CP23" s="32">
        <f t="shared" si="28"/>
        <v>0.05</v>
      </c>
      <c r="CQ23" s="5">
        <v>1</v>
      </c>
      <c r="CR23" s="35">
        <v>0.1</v>
      </c>
      <c r="CS23" s="32">
        <f t="shared" si="29"/>
        <v>0.1</v>
      </c>
      <c r="CT23" s="5">
        <v>1</v>
      </c>
      <c r="CU23" s="35">
        <v>0.1</v>
      </c>
      <c r="CV23" s="32">
        <f t="shared" si="30"/>
        <v>0.1</v>
      </c>
      <c r="CW23" s="5">
        <v>1</v>
      </c>
      <c r="CX23" s="35">
        <v>0</v>
      </c>
      <c r="CY23" s="32">
        <f t="shared" si="9"/>
        <v>0</v>
      </c>
      <c r="CZ23" s="5">
        <v>1</v>
      </c>
      <c r="DA23" s="35">
        <v>0.05</v>
      </c>
      <c r="DB23" s="32">
        <f>DA23</f>
        <v>0.05</v>
      </c>
      <c r="DC23" s="5">
        <v>1</v>
      </c>
      <c r="DD23" s="35">
        <v>0.1</v>
      </c>
      <c r="DE23" s="32">
        <f t="shared" si="10"/>
        <v>0.1</v>
      </c>
      <c r="DF23" s="5">
        <v>1</v>
      </c>
      <c r="DG23" s="35">
        <v>0.1</v>
      </c>
      <c r="DH23" s="32">
        <f t="shared" si="32"/>
        <v>0.1</v>
      </c>
      <c r="DI23" s="5">
        <v>1</v>
      </c>
      <c r="DJ23" s="35">
        <v>0.1</v>
      </c>
      <c r="DK23" s="32">
        <f t="shared" si="33"/>
        <v>0.1</v>
      </c>
      <c r="DL23" s="5">
        <v>1</v>
      </c>
      <c r="DM23" s="35">
        <v>0.1</v>
      </c>
      <c r="DN23" s="32">
        <f t="shared" si="37"/>
        <v>0.1</v>
      </c>
      <c r="DO23" s="5">
        <v>1</v>
      </c>
      <c r="DP23" s="35">
        <v>0.1</v>
      </c>
      <c r="DQ23" s="32">
        <f t="shared" si="11"/>
        <v>0.1</v>
      </c>
      <c r="DR23" s="44">
        <f t="shared" si="12"/>
        <v>38</v>
      </c>
      <c r="DS23" s="41">
        <f t="shared" si="12"/>
        <v>3.300000000000001</v>
      </c>
      <c r="DT23" s="41">
        <f t="shared" si="12"/>
        <v>3.300000000000001</v>
      </c>
      <c r="DU23" s="92">
        <v>3.35</v>
      </c>
    </row>
    <row r="24" spans="1:125" ht="12.75">
      <c r="A24" s="26" t="s">
        <v>42</v>
      </c>
      <c r="B24" s="5" t="s">
        <v>40</v>
      </c>
      <c r="C24" s="8">
        <v>0.5</v>
      </c>
      <c r="D24" s="6" t="s">
        <v>7</v>
      </c>
      <c r="E24" s="5">
        <v>1</v>
      </c>
      <c r="F24" s="23">
        <f>E24*C24</f>
        <v>0.5</v>
      </c>
      <c r="G24" s="17">
        <f>F24</f>
        <v>0.5</v>
      </c>
      <c r="H24" s="84">
        <v>1</v>
      </c>
      <c r="I24" s="32">
        <f>C24*H24</f>
        <v>0.5</v>
      </c>
      <c r="J24" s="17">
        <f>I24</f>
        <v>0.5</v>
      </c>
      <c r="K24" s="5">
        <v>1</v>
      </c>
      <c r="L24" s="23">
        <f>K24*C24</f>
        <v>0.5</v>
      </c>
      <c r="M24" s="17">
        <f>L24</f>
        <v>0.5</v>
      </c>
      <c r="N24" s="5">
        <v>1</v>
      </c>
      <c r="O24" s="32">
        <f>I24*N24</f>
        <v>0.5</v>
      </c>
      <c r="P24" s="17">
        <f>O24</f>
        <v>0.5</v>
      </c>
      <c r="Q24" s="5">
        <v>1</v>
      </c>
      <c r="R24" s="23">
        <f>Q24*C24</f>
        <v>0.5</v>
      </c>
      <c r="S24" s="17">
        <f>R24</f>
        <v>0.5</v>
      </c>
      <c r="T24" s="5">
        <v>1</v>
      </c>
      <c r="U24" s="35">
        <f>O24*T24</f>
        <v>0.5</v>
      </c>
      <c r="V24" s="17">
        <f>U24</f>
        <v>0.5</v>
      </c>
      <c r="W24" s="5">
        <v>1</v>
      </c>
      <c r="X24" s="23">
        <f>W24*C24</f>
        <v>0.5</v>
      </c>
      <c r="Y24" s="17">
        <f t="shared" si="71"/>
        <v>0.5</v>
      </c>
      <c r="Z24" s="5">
        <v>1</v>
      </c>
      <c r="AA24" s="23">
        <f>Z24*C24</f>
        <v>0.5</v>
      </c>
      <c r="AB24" s="17">
        <f t="shared" si="1"/>
        <v>0.5</v>
      </c>
      <c r="AC24" s="5">
        <v>1</v>
      </c>
      <c r="AD24" s="23">
        <f>C24*AC24</f>
        <v>0.5</v>
      </c>
      <c r="AE24" s="17">
        <f t="shared" si="2"/>
        <v>0.5</v>
      </c>
      <c r="AF24" s="5">
        <v>1</v>
      </c>
      <c r="AG24" s="23">
        <f>AF24*C24</f>
        <v>0.5</v>
      </c>
      <c r="AH24" s="17">
        <f t="shared" si="3"/>
        <v>0.5</v>
      </c>
      <c r="AI24" s="5">
        <v>1</v>
      </c>
      <c r="AJ24" s="23">
        <f>AI24*C24</f>
        <v>0.5</v>
      </c>
      <c r="AK24" s="17">
        <f t="shared" si="4"/>
        <v>0.5</v>
      </c>
      <c r="AL24" s="5">
        <v>1</v>
      </c>
      <c r="AM24" s="23">
        <f>AL24*C24</f>
        <v>0.5</v>
      </c>
      <c r="AN24" s="17">
        <f>AM24</f>
        <v>0.5</v>
      </c>
      <c r="AO24" s="5">
        <v>1</v>
      </c>
      <c r="AP24" s="23">
        <f>AO24*C24</f>
        <v>0.5</v>
      </c>
      <c r="AQ24" s="17">
        <f>AP24</f>
        <v>0.5</v>
      </c>
      <c r="AR24" s="5">
        <v>1</v>
      </c>
      <c r="AS24" s="23">
        <f>AR24*F24</f>
        <v>0.5</v>
      </c>
      <c r="AT24" s="17">
        <f>AS24</f>
        <v>0.5</v>
      </c>
      <c r="AU24" s="5">
        <v>1</v>
      </c>
      <c r="AV24" s="23">
        <f>AU24*C24</f>
        <v>0.5</v>
      </c>
      <c r="AW24" s="17">
        <f>AV24</f>
        <v>0.5</v>
      </c>
      <c r="AX24" s="5">
        <v>1</v>
      </c>
      <c r="AY24" s="23">
        <f>AX24*C24</f>
        <v>0.5</v>
      </c>
      <c r="AZ24" s="17">
        <f>AY24</f>
        <v>0.5</v>
      </c>
      <c r="BA24" s="5">
        <v>1</v>
      </c>
      <c r="BB24" s="23">
        <f>BA24*C24</f>
        <v>0.5</v>
      </c>
      <c r="BC24" s="17">
        <f t="shared" si="50"/>
        <v>0.5</v>
      </c>
      <c r="BD24" s="5">
        <v>1</v>
      </c>
      <c r="BE24" s="23">
        <f>BD24*F24</f>
        <v>0.5</v>
      </c>
      <c r="BF24" s="17">
        <f t="shared" si="5"/>
        <v>0.5</v>
      </c>
      <c r="BG24" s="5">
        <v>1</v>
      </c>
      <c r="BH24" s="23">
        <f>BG24*C24</f>
        <v>0.5</v>
      </c>
      <c r="BI24" s="17">
        <f>BH24</f>
        <v>0.5</v>
      </c>
      <c r="BJ24" s="5">
        <v>1</v>
      </c>
      <c r="BK24" s="23">
        <f>BJ24*C24</f>
        <v>0.5</v>
      </c>
      <c r="BL24" s="17">
        <f>BK24</f>
        <v>0.5</v>
      </c>
      <c r="BM24" s="5">
        <v>1</v>
      </c>
      <c r="BN24" s="23">
        <f>BM24*C24</f>
        <v>0.5</v>
      </c>
      <c r="BO24" s="17">
        <f>BN24</f>
        <v>0.5</v>
      </c>
      <c r="BP24" s="5">
        <v>1</v>
      </c>
      <c r="BQ24" s="23">
        <f>BP24*C24</f>
        <v>0.5</v>
      </c>
      <c r="BR24" s="17">
        <f>BQ24</f>
        <v>0.5</v>
      </c>
      <c r="BS24" s="5">
        <v>1</v>
      </c>
      <c r="BT24" s="23">
        <f>BS24*C24</f>
        <v>0.5</v>
      </c>
      <c r="BU24" s="17">
        <f t="shared" si="70"/>
        <v>0.5</v>
      </c>
      <c r="BV24" s="5">
        <v>1</v>
      </c>
      <c r="BW24" s="23">
        <f>BV24*C24</f>
        <v>0.5</v>
      </c>
      <c r="BX24" s="17">
        <f>BW24</f>
        <v>0.5</v>
      </c>
      <c r="BY24" s="5">
        <v>1</v>
      </c>
      <c r="BZ24" s="23">
        <f>BY24*F24</f>
        <v>0.5</v>
      </c>
      <c r="CA24" s="17">
        <f>BZ24</f>
        <v>0.5</v>
      </c>
      <c r="CB24" s="5">
        <v>1</v>
      </c>
      <c r="CC24" s="23">
        <f>CB24*C24</f>
        <v>0.5</v>
      </c>
      <c r="CD24" s="17">
        <f t="shared" si="7"/>
        <v>0.5</v>
      </c>
      <c r="CE24" s="5">
        <v>0</v>
      </c>
      <c r="CF24" s="23">
        <f>CE24*C24</f>
        <v>0</v>
      </c>
      <c r="CG24" s="17">
        <f>CF24</f>
        <v>0</v>
      </c>
      <c r="CH24" s="5">
        <v>1</v>
      </c>
      <c r="CI24" s="23">
        <f>CH24*C24</f>
        <v>0.5</v>
      </c>
      <c r="CJ24" s="17">
        <f t="shared" si="8"/>
        <v>0.5</v>
      </c>
      <c r="CK24" s="5">
        <v>1</v>
      </c>
      <c r="CL24" s="23">
        <f>CK24*C24</f>
        <v>0.5</v>
      </c>
      <c r="CM24" s="17">
        <f>CL24</f>
        <v>0.5</v>
      </c>
      <c r="CN24" s="5">
        <v>1</v>
      </c>
      <c r="CO24" s="23">
        <f>CN24*C24</f>
        <v>0.5</v>
      </c>
      <c r="CP24" s="17">
        <f>CO24</f>
        <v>0.5</v>
      </c>
      <c r="CQ24" s="5">
        <v>1</v>
      </c>
      <c r="CR24" s="23">
        <f>CQ24*C24</f>
        <v>0.5</v>
      </c>
      <c r="CS24" s="17">
        <f>CR24</f>
        <v>0.5</v>
      </c>
      <c r="CT24" s="5">
        <v>1</v>
      </c>
      <c r="CU24" s="23">
        <f>CT24*C24</f>
        <v>0.5</v>
      </c>
      <c r="CV24" s="17">
        <f>CU24</f>
        <v>0.5</v>
      </c>
      <c r="CW24" s="5">
        <v>1</v>
      </c>
      <c r="CX24" s="23">
        <v>0</v>
      </c>
      <c r="CY24" s="17">
        <f t="shared" si="9"/>
        <v>0</v>
      </c>
      <c r="CZ24" s="5">
        <v>1</v>
      </c>
      <c r="DA24" s="23">
        <v>0.1</v>
      </c>
      <c r="DB24" s="17">
        <f>DA24</f>
        <v>0.1</v>
      </c>
      <c r="DC24" s="5">
        <v>1</v>
      </c>
      <c r="DD24" s="23">
        <f>DC24*C24</f>
        <v>0.5</v>
      </c>
      <c r="DE24" s="17">
        <f t="shared" si="10"/>
        <v>0.5</v>
      </c>
      <c r="DF24" s="5">
        <v>1</v>
      </c>
      <c r="DG24" s="23">
        <f>DF24*F24</f>
        <v>0.5</v>
      </c>
      <c r="DH24" s="17">
        <f>DG24</f>
        <v>0.5</v>
      </c>
      <c r="DI24" s="5">
        <v>1</v>
      </c>
      <c r="DJ24" s="23">
        <f>DI24*C24</f>
        <v>0.5</v>
      </c>
      <c r="DK24" s="17">
        <f>DJ24</f>
        <v>0.5</v>
      </c>
      <c r="DL24" s="5">
        <v>1</v>
      </c>
      <c r="DM24" s="23">
        <f>DL24*C24</f>
        <v>0.5</v>
      </c>
      <c r="DN24" s="17">
        <f>DM24</f>
        <v>0.5</v>
      </c>
      <c r="DO24" s="5">
        <v>1</v>
      </c>
      <c r="DP24" s="23">
        <f>DO24*C24</f>
        <v>0.5</v>
      </c>
      <c r="DQ24" s="17">
        <f t="shared" si="11"/>
        <v>0.5</v>
      </c>
      <c r="DR24" s="44">
        <f t="shared" si="12"/>
        <v>38</v>
      </c>
      <c r="DS24" s="41">
        <f t="shared" si="12"/>
        <v>18.1</v>
      </c>
      <c r="DT24" s="41">
        <f t="shared" si="12"/>
        <v>18.1</v>
      </c>
      <c r="DU24" s="92">
        <f t="shared" si="38"/>
        <v>19</v>
      </c>
    </row>
    <row r="25" spans="1:125" ht="25.5">
      <c r="A25" s="6" t="s">
        <v>44</v>
      </c>
      <c r="B25" s="5" t="s">
        <v>175</v>
      </c>
      <c r="C25" s="8">
        <v>2.5</v>
      </c>
      <c r="D25" s="6" t="s">
        <v>7</v>
      </c>
      <c r="E25" s="5">
        <v>1</v>
      </c>
      <c r="F25" s="23">
        <f>E25*C25</f>
        <v>2.5</v>
      </c>
      <c r="G25" s="17">
        <f>F25</f>
        <v>2.5</v>
      </c>
      <c r="H25" s="84">
        <v>1</v>
      </c>
      <c r="I25" s="32">
        <f>C25*H25</f>
        <v>2.5</v>
      </c>
      <c r="J25" s="17">
        <f>I25</f>
        <v>2.5</v>
      </c>
      <c r="K25" s="5">
        <v>1</v>
      </c>
      <c r="L25" s="23">
        <f>K25*C25</f>
        <v>2.5</v>
      </c>
      <c r="M25" s="17">
        <f>L25</f>
        <v>2.5</v>
      </c>
      <c r="N25" s="5">
        <v>1</v>
      </c>
      <c r="O25" s="32">
        <f>I25*N25</f>
        <v>2.5</v>
      </c>
      <c r="P25" s="17">
        <f>O25</f>
        <v>2.5</v>
      </c>
      <c r="Q25" s="5">
        <v>1</v>
      </c>
      <c r="R25" s="23">
        <f>Q25*C25</f>
        <v>2.5</v>
      </c>
      <c r="S25" s="17">
        <f>R25</f>
        <v>2.5</v>
      </c>
      <c r="T25" s="5">
        <v>1</v>
      </c>
      <c r="U25" s="35">
        <f>O25*T25</f>
        <v>2.5</v>
      </c>
      <c r="V25" s="17">
        <f>U25</f>
        <v>2.5</v>
      </c>
      <c r="W25" s="5">
        <v>1</v>
      </c>
      <c r="X25" s="23">
        <f>W25*C25</f>
        <v>2.5</v>
      </c>
      <c r="Y25" s="17">
        <f t="shared" si="71"/>
        <v>2.5</v>
      </c>
      <c r="Z25" s="5">
        <v>1</v>
      </c>
      <c r="AA25" s="23">
        <f>Z25*C25</f>
        <v>2.5</v>
      </c>
      <c r="AB25" s="17">
        <f t="shared" si="1"/>
        <v>2.5</v>
      </c>
      <c r="AC25" s="5">
        <v>1</v>
      </c>
      <c r="AD25" s="23">
        <f>C25*AC25</f>
        <v>2.5</v>
      </c>
      <c r="AE25" s="17">
        <f t="shared" si="2"/>
        <v>2.5</v>
      </c>
      <c r="AF25" s="5">
        <v>1</v>
      </c>
      <c r="AG25" s="23">
        <f>AF25*C25</f>
        <v>2.5</v>
      </c>
      <c r="AH25" s="17">
        <f t="shared" si="3"/>
        <v>2.5</v>
      </c>
      <c r="AI25" s="5">
        <v>1</v>
      </c>
      <c r="AJ25" s="23">
        <f>AI25*C25</f>
        <v>2.5</v>
      </c>
      <c r="AK25" s="17">
        <f t="shared" si="4"/>
        <v>2.5</v>
      </c>
      <c r="AL25" s="5">
        <v>1</v>
      </c>
      <c r="AM25" s="23">
        <f>AL25*C25</f>
        <v>2.5</v>
      </c>
      <c r="AN25" s="17">
        <f>AM25</f>
        <v>2.5</v>
      </c>
      <c r="AO25" s="5">
        <v>1</v>
      </c>
      <c r="AP25" s="23">
        <f>AO25*C25</f>
        <v>2.5</v>
      </c>
      <c r="AQ25" s="17">
        <f>AP25</f>
        <v>2.5</v>
      </c>
      <c r="AR25" s="5">
        <v>1</v>
      </c>
      <c r="AS25" s="23">
        <f>AR25*F25</f>
        <v>2.5</v>
      </c>
      <c r="AT25" s="17">
        <f>AS25</f>
        <v>2.5</v>
      </c>
      <c r="AU25" s="5">
        <v>1</v>
      </c>
      <c r="AV25" s="23">
        <f>AU25*C25</f>
        <v>2.5</v>
      </c>
      <c r="AW25" s="17">
        <f>AV25</f>
        <v>2.5</v>
      </c>
      <c r="AX25" s="5">
        <v>1</v>
      </c>
      <c r="AY25" s="23">
        <f>AX25*C25</f>
        <v>2.5</v>
      </c>
      <c r="AZ25" s="17">
        <f>AY25</f>
        <v>2.5</v>
      </c>
      <c r="BA25" s="5">
        <v>1</v>
      </c>
      <c r="BB25" s="23">
        <f>BA25*C25</f>
        <v>2.5</v>
      </c>
      <c r="BC25" s="17">
        <f t="shared" si="50"/>
        <v>2.5</v>
      </c>
      <c r="BD25" s="5">
        <v>1</v>
      </c>
      <c r="BE25" s="23">
        <f>BD25*F25</f>
        <v>2.5</v>
      </c>
      <c r="BF25" s="17">
        <f t="shared" si="5"/>
        <v>2.5</v>
      </c>
      <c r="BG25" s="5">
        <v>1</v>
      </c>
      <c r="BH25" s="23">
        <f>BG25*C25</f>
        <v>2.5</v>
      </c>
      <c r="BI25" s="17">
        <f>BH25</f>
        <v>2.5</v>
      </c>
      <c r="BJ25" s="5">
        <v>1</v>
      </c>
      <c r="BK25" s="23">
        <f>BJ25*C25</f>
        <v>2.5</v>
      </c>
      <c r="BL25" s="17">
        <f>BK25</f>
        <v>2.5</v>
      </c>
      <c r="BM25" s="5">
        <v>1</v>
      </c>
      <c r="BN25" s="23">
        <f>BM25*C25</f>
        <v>2.5</v>
      </c>
      <c r="BO25" s="17">
        <f>BN25</f>
        <v>2.5</v>
      </c>
      <c r="BP25" s="5">
        <v>1</v>
      </c>
      <c r="BQ25" s="23">
        <f>BP25*C25</f>
        <v>2.5</v>
      </c>
      <c r="BR25" s="17">
        <f>BQ25</f>
        <v>2.5</v>
      </c>
      <c r="BS25" s="5">
        <v>1</v>
      </c>
      <c r="BT25" s="23">
        <f>BS25*C25</f>
        <v>2.5</v>
      </c>
      <c r="BU25" s="17">
        <f t="shared" si="70"/>
        <v>2.5</v>
      </c>
      <c r="BV25" s="5">
        <v>1</v>
      </c>
      <c r="BW25" s="23">
        <f>BV25*C25</f>
        <v>2.5</v>
      </c>
      <c r="BX25" s="17">
        <f>BW25</f>
        <v>2.5</v>
      </c>
      <c r="BY25" s="5">
        <v>1</v>
      </c>
      <c r="BZ25" s="23">
        <f>BY25*F25</f>
        <v>2.5</v>
      </c>
      <c r="CA25" s="17">
        <f>BZ25</f>
        <v>2.5</v>
      </c>
      <c r="CB25" s="5">
        <v>1</v>
      </c>
      <c r="CC25" s="23">
        <f>CB25*C25</f>
        <v>2.5</v>
      </c>
      <c r="CD25" s="17">
        <f t="shared" si="7"/>
        <v>2.5</v>
      </c>
      <c r="CE25" s="5">
        <v>0</v>
      </c>
      <c r="CF25" s="23">
        <f>CE25*C25</f>
        <v>0</v>
      </c>
      <c r="CG25" s="17">
        <f>CF25</f>
        <v>0</v>
      </c>
      <c r="CH25" s="5">
        <v>1</v>
      </c>
      <c r="CI25" s="23">
        <f>CH25*C25</f>
        <v>2.5</v>
      </c>
      <c r="CJ25" s="17">
        <f t="shared" si="8"/>
        <v>2.5</v>
      </c>
      <c r="CK25" s="5">
        <v>1</v>
      </c>
      <c r="CL25" s="23">
        <f>CK25*C25</f>
        <v>2.5</v>
      </c>
      <c r="CM25" s="17">
        <f>CL25</f>
        <v>2.5</v>
      </c>
      <c r="CN25" s="5">
        <v>1</v>
      </c>
      <c r="CO25" s="23">
        <f>CN25*C25</f>
        <v>2.5</v>
      </c>
      <c r="CP25" s="17">
        <f>CO25</f>
        <v>2.5</v>
      </c>
      <c r="CQ25" s="5">
        <v>1</v>
      </c>
      <c r="CR25" s="23">
        <f>CQ25*C25</f>
        <v>2.5</v>
      </c>
      <c r="CS25" s="17">
        <f>CR25</f>
        <v>2.5</v>
      </c>
      <c r="CT25" s="5">
        <v>1</v>
      </c>
      <c r="CU25" s="23">
        <f>CT25*C25</f>
        <v>2.5</v>
      </c>
      <c r="CV25" s="17">
        <f>CU25</f>
        <v>2.5</v>
      </c>
      <c r="CW25" s="5">
        <v>1</v>
      </c>
      <c r="CX25" s="23">
        <f>CW25*C25</f>
        <v>2.5</v>
      </c>
      <c r="CY25" s="17">
        <f t="shared" si="9"/>
        <v>2.5</v>
      </c>
      <c r="CZ25" s="5">
        <v>1</v>
      </c>
      <c r="DA25" s="23">
        <f>CZ25*C25</f>
        <v>2.5</v>
      </c>
      <c r="DB25" s="17">
        <f>DA25</f>
        <v>2.5</v>
      </c>
      <c r="DC25" s="5">
        <v>1</v>
      </c>
      <c r="DD25" s="23">
        <f>DC25*C25</f>
        <v>2.5</v>
      </c>
      <c r="DE25" s="17">
        <f t="shared" si="10"/>
        <v>2.5</v>
      </c>
      <c r="DF25" s="5">
        <v>1</v>
      </c>
      <c r="DG25" s="23">
        <f>DF25*F25</f>
        <v>2.5</v>
      </c>
      <c r="DH25" s="17">
        <f>DG25</f>
        <v>2.5</v>
      </c>
      <c r="DI25" s="5">
        <v>1</v>
      </c>
      <c r="DJ25" s="23">
        <f>DI25*C25</f>
        <v>2.5</v>
      </c>
      <c r="DK25" s="17">
        <f>DJ25</f>
        <v>2.5</v>
      </c>
      <c r="DL25" s="5">
        <v>1</v>
      </c>
      <c r="DM25" s="23">
        <f>DL25*C25</f>
        <v>2.5</v>
      </c>
      <c r="DN25" s="17">
        <f>DM25</f>
        <v>2.5</v>
      </c>
      <c r="DO25" s="5">
        <v>1</v>
      </c>
      <c r="DP25" s="23">
        <f>DO25*C25</f>
        <v>2.5</v>
      </c>
      <c r="DQ25" s="17">
        <f t="shared" si="11"/>
        <v>2.5</v>
      </c>
      <c r="DR25" s="44">
        <f t="shared" si="12"/>
        <v>38</v>
      </c>
      <c r="DS25" s="41">
        <f t="shared" si="12"/>
        <v>95</v>
      </c>
      <c r="DT25" s="41">
        <f t="shared" si="12"/>
        <v>95</v>
      </c>
      <c r="DU25" s="92">
        <f t="shared" si="38"/>
        <v>95</v>
      </c>
    </row>
    <row r="26" spans="1:125" ht="12.75">
      <c r="A26" s="6" t="s">
        <v>179</v>
      </c>
      <c r="B26" s="5" t="s">
        <v>43</v>
      </c>
      <c r="C26" s="8" t="s">
        <v>165</v>
      </c>
      <c r="D26" s="6" t="s">
        <v>7</v>
      </c>
      <c r="E26" s="5">
        <v>1</v>
      </c>
      <c r="F26" s="23">
        <v>1</v>
      </c>
      <c r="G26" s="17">
        <f>F26</f>
        <v>1</v>
      </c>
      <c r="H26" s="84">
        <v>1</v>
      </c>
      <c r="I26" s="32">
        <v>1</v>
      </c>
      <c r="J26" s="17">
        <f>I26</f>
        <v>1</v>
      </c>
      <c r="K26" s="5">
        <v>1</v>
      </c>
      <c r="L26" s="23">
        <v>2</v>
      </c>
      <c r="M26" s="17">
        <f>L26</f>
        <v>2</v>
      </c>
      <c r="N26" s="5">
        <v>1</v>
      </c>
      <c r="O26" s="32">
        <v>2</v>
      </c>
      <c r="P26" s="17">
        <f>O26</f>
        <v>2</v>
      </c>
      <c r="Q26" s="5">
        <v>1</v>
      </c>
      <c r="R26" s="23">
        <v>3</v>
      </c>
      <c r="S26" s="17">
        <f>R26</f>
        <v>3</v>
      </c>
      <c r="T26" s="5">
        <v>1</v>
      </c>
      <c r="U26" s="35">
        <v>3</v>
      </c>
      <c r="V26" s="17">
        <f>U26</f>
        <v>3</v>
      </c>
      <c r="W26" s="5">
        <v>1</v>
      </c>
      <c r="X26" s="23">
        <v>2</v>
      </c>
      <c r="Y26" s="17">
        <f t="shared" si="71"/>
        <v>2</v>
      </c>
      <c r="Z26" s="5">
        <v>1</v>
      </c>
      <c r="AA26" s="23">
        <v>2</v>
      </c>
      <c r="AB26" s="17">
        <f t="shared" si="1"/>
        <v>2</v>
      </c>
      <c r="AC26" s="5">
        <v>1</v>
      </c>
      <c r="AD26" s="23">
        <v>3</v>
      </c>
      <c r="AE26" s="17">
        <f t="shared" si="2"/>
        <v>3</v>
      </c>
      <c r="AF26" s="5">
        <v>1</v>
      </c>
      <c r="AG26" s="23">
        <v>3</v>
      </c>
      <c r="AH26" s="17">
        <f t="shared" si="3"/>
        <v>3</v>
      </c>
      <c r="AI26" s="5">
        <v>1</v>
      </c>
      <c r="AJ26" s="23">
        <v>3</v>
      </c>
      <c r="AK26" s="17">
        <f t="shared" si="4"/>
        <v>3</v>
      </c>
      <c r="AL26" s="5">
        <v>1</v>
      </c>
      <c r="AM26" s="23">
        <v>2</v>
      </c>
      <c r="AN26" s="17">
        <f>AM26</f>
        <v>2</v>
      </c>
      <c r="AO26" s="5">
        <v>1</v>
      </c>
      <c r="AP26" s="23">
        <v>1</v>
      </c>
      <c r="AQ26" s="17">
        <f>AP26</f>
        <v>1</v>
      </c>
      <c r="AR26" s="5">
        <v>1</v>
      </c>
      <c r="AS26" s="23">
        <f>AR26*F26</f>
        <v>1</v>
      </c>
      <c r="AT26" s="17">
        <f>AS26</f>
        <v>1</v>
      </c>
      <c r="AU26" s="5">
        <v>1</v>
      </c>
      <c r="AV26" s="23">
        <v>2</v>
      </c>
      <c r="AW26" s="17">
        <f>AV26</f>
        <v>2</v>
      </c>
      <c r="AX26" s="5">
        <v>1</v>
      </c>
      <c r="AY26" s="23">
        <v>3</v>
      </c>
      <c r="AZ26" s="17">
        <f>AY26</f>
        <v>3</v>
      </c>
      <c r="BA26" s="5">
        <v>1</v>
      </c>
      <c r="BB26" s="23">
        <v>1</v>
      </c>
      <c r="BC26" s="17">
        <f t="shared" si="50"/>
        <v>1</v>
      </c>
      <c r="BD26" s="5">
        <v>1</v>
      </c>
      <c r="BE26" s="23">
        <f>BD26*F26</f>
        <v>1</v>
      </c>
      <c r="BF26" s="17">
        <f t="shared" si="5"/>
        <v>1</v>
      </c>
      <c r="BG26" s="5">
        <v>1</v>
      </c>
      <c r="BH26" s="23">
        <v>1</v>
      </c>
      <c r="BI26" s="17">
        <f>BH26</f>
        <v>1</v>
      </c>
      <c r="BJ26" s="5">
        <v>1</v>
      </c>
      <c r="BK26" s="23">
        <v>2</v>
      </c>
      <c r="BL26" s="17">
        <f>BK26</f>
        <v>2</v>
      </c>
      <c r="BM26" s="5">
        <v>1</v>
      </c>
      <c r="BN26" s="23">
        <v>3</v>
      </c>
      <c r="BO26" s="17">
        <f>BN26</f>
        <v>3</v>
      </c>
      <c r="BP26" s="5">
        <v>1</v>
      </c>
      <c r="BQ26" s="23">
        <v>1</v>
      </c>
      <c r="BR26" s="17">
        <f>BQ26</f>
        <v>1</v>
      </c>
      <c r="BS26" s="5">
        <v>1</v>
      </c>
      <c r="BT26" s="23">
        <v>3</v>
      </c>
      <c r="BU26" s="17">
        <f t="shared" si="70"/>
        <v>3</v>
      </c>
      <c r="BV26" s="5">
        <v>1</v>
      </c>
      <c r="BW26" s="23">
        <v>3</v>
      </c>
      <c r="BX26" s="17">
        <f>BW26</f>
        <v>3</v>
      </c>
      <c r="BY26" s="5">
        <v>1</v>
      </c>
      <c r="BZ26" s="23">
        <v>2</v>
      </c>
      <c r="CA26" s="17">
        <f>BZ26</f>
        <v>2</v>
      </c>
      <c r="CB26" s="5">
        <v>1</v>
      </c>
      <c r="CC26" s="23">
        <v>3</v>
      </c>
      <c r="CD26" s="17">
        <f t="shared" si="7"/>
        <v>3</v>
      </c>
      <c r="CE26" s="5">
        <v>0</v>
      </c>
      <c r="CF26" s="23">
        <v>0</v>
      </c>
      <c r="CG26" s="17">
        <f>CF26</f>
        <v>0</v>
      </c>
      <c r="CH26" s="5">
        <v>1</v>
      </c>
      <c r="CI26" s="23">
        <v>2</v>
      </c>
      <c r="CJ26" s="17">
        <f t="shared" si="8"/>
        <v>2</v>
      </c>
      <c r="CK26" s="5">
        <v>1</v>
      </c>
      <c r="CL26" s="23">
        <v>3</v>
      </c>
      <c r="CM26" s="17">
        <f>CL26</f>
        <v>3</v>
      </c>
      <c r="CN26" s="5">
        <v>1</v>
      </c>
      <c r="CO26" s="23">
        <v>1</v>
      </c>
      <c r="CP26" s="17">
        <f>CO26</f>
        <v>1</v>
      </c>
      <c r="CQ26" s="5">
        <v>1</v>
      </c>
      <c r="CR26" s="23">
        <v>3</v>
      </c>
      <c r="CS26" s="17">
        <f>CR26</f>
        <v>3</v>
      </c>
      <c r="CT26" s="5">
        <v>1</v>
      </c>
      <c r="CU26" s="23">
        <v>3</v>
      </c>
      <c r="CV26" s="17">
        <f>CU26</f>
        <v>3</v>
      </c>
      <c r="CW26" s="5">
        <v>1</v>
      </c>
      <c r="CX26" s="23">
        <v>0</v>
      </c>
      <c r="CY26" s="17">
        <f t="shared" si="9"/>
        <v>0</v>
      </c>
      <c r="CZ26" s="5">
        <v>1</v>
      </c>
      <c r="DA26" s="23">
        <v>0.5</v>
      </c>
      <c r="DB26" s="17">
        <f>DA26</f>
        <v>0.5</v>
      </c>
      <c r="DC26" s="5">
        <v>1</v>
      </c>
      <c r="DD26" s="23">
        <v>1</v>
      </c>
      <c r="DE26" s="17">
        <f t="shared" si="10"/>
        <v>1</v>
      </c>
      <c r="DF26" s="5">
        <v>1</v>
      </c>
      <c r="DG26" s="23">
        <f>DF26*F26</f>
        <v>1</v>
      </c>
      <c r="DH26" s="17">
        <f>DG26</f>
        <v>1</v>
      </c>
      <c r="DI26" s="5">
        <v>1</v>
      </c>
      <c r="DJ26" s="23">
        <v>2</v>
      </c>
      <c r="DK26" s="17">
        <f>DJ26</f>
        <v>2</v>
      </c>
      <c r="DL26" s="5">
        <v>1</v>
      </c>
      <c r="DM26" s="23">
        <v>3</v>
      </c>
      <c r="DN26" s="17">
        <f>DM26</f>
        <v>3</v>
      </c>
      <c r="DO26" s="5">
        <v>1</v>
      </c>
      <c r="DP26" s="23">
        <v>3</v>
      </c>
      <c r="DQ26" s="17">
        <f t="shared" si="11"/>
        <v>3</v>
      </c>
      <c r="DR26" s="44">
        <f t="shared" si="12"/>
        <v>38</v>
      </c>
      <c r="DS26" s="41">
        <f t="shared" si="12"/>
        <v>76.5</v>
      </c>
      <c r="DT26" s="41">
        <f t="shared" si="12"/>
        <v>76.5</v>
      </c>
      <c r="DU26" s="92"/>
    </row>
    <row r="27" spans="1:125" ht="12.75">
      <c r="A27" s="6" t="s">
        <v>55</v>
      </c>
      <c r="B27" s="5" t="s">
        <v>160</v>
      </c>
      <c r="C27" s="6" t="s">
        <v>174</v>
      </c>
      <c r="D27" s="6" t="s">
        <v>7</v>
      </c>
      <c r="E27" s="5">
        <v>1</v>
      </c>
      <c r="F27" s="35">
        <v>1</v>
      </c>
      <c r="G27" s="32">
        <f t="shared" si="13"/>
        <v>1</v>
      </c>
      <c r="H27" s="85">
        <v>1</v>
      </c>
      <c r="I27" s="32">
        <v>1</v>
      </c>
      <c r="J27" s="17">
        <f>+I27</f>
        <v>1</v>
      </c>
      <c r="K27" s="5">
        <v>1</v>
      </c>
      <c r="L27" s="23">
        <v>1.5</v>
      </c>
      <c r="M27" s="32">
        <f t="shared" si="14"/>
        <v>1.5</v>
      </c>
      <c r="N27" s="5">
        <v>1</v>
      </c>
      <c r="O27" s="32">
        <v>1.5</v>
      </c>
      <c r="P27" s="32">
        <f t="shared" si="15"/>
        <v>1.5</v>
      </c>
      <c r="Q27" s="5">
        <v>1</v>
      </c>
      <c r="R27" s="35">
        <v>2</v>
      </c>
      <c r="S27" s="32">
        <f t="shared" si="16"/>
        <v>2</v>
      </c>
      <c r="T27" s="5">
        <v>1</v>
      </c>
      <c r="U27" s="35">
        <v>2</v>
      </c>
      <c r="V27" s="32">
        <f t="shared" si="17"/>
        <v>2</v>
      </c>
      <c r="W27" s="5">
        <v>1</v>
      </c>
      <c r="X27" s="35">
        <v>1.5</v>
      </c>
      <c r="Y27" s="32">
        <f t="shared" si="71"/>
        <v>1.5</v>
      </c>
      <c r="Z27" s="5">
        <v>1</v>
      </c>
      <c r="AA27" s="35">
        <v>1.5</v>
      </c>
      <c r="AB27" s="32">
        <f t="shared" si="1"/>
        <v>1.5</v>
      </c>
      <c r="AC27" s="5">
        <v>1</v>
      </c>
      <c r="AD27" s="35">
        <v>2</v>
      </c>
      <c r="AE27" s="32">
        <f t="shared" si="2"/>
        <v>2</v>
      </c>
      <c r="AF27" s="5">
        <v>1</v>
      </c>
      <c r="AG27" s="35">
        <v>2</v>
      </c>
      <c r="AH27" s="32">
        <f>+AG27</f>
        <v>2</v>
      </c>
      <c r="AI27" s="5">
        <v>1</v>
      </c>
      <c r="AJ27" s="35">
        <v>2</v>
      </c>
      <c r="AK27" s="32">
        <f t="shared" si="4"/>
        <v>2</v>
      </c>
      <c r="AL27" s="5">
        <v>1</v>
      </c>
      <c r="AM27" s="35">
        <v>1.5</v>
      </c>
      <c r="AN27" s="32">
        <f t="shared" si="18"/>
        <v>1.5</v>
      </c>
      <c r="AO27" s="5">
        <v>1</v>
      </c>
      <c r="AP27" s="35">
        <v>1</v>
      </c>
      <c r="AQ27" s="32">
        <f t="shared" si="19"/>
        <v>1</v>
      </c>
      <c r="AR27" s="5">
        <v>1</v>
      </c>
      <c r="AS27" s="35">
        <v>1</v>
      </c>
      <c r="AT27" s="32">
        <f t="shared" si="20"/>
        <v>1</v>
      </c>
      <c r="AU27" s="5">
        <v>1</v>
      </c>
      <c r="AV27" s="35">
        <v>1.5</v>
      </c>
      <c r="AW27" s="32">
        <f t="shared" si="21"/>
        <v>1.5</v>
      </c>
      <c r="AX27" s="5">
        <v>1</v>
      </c>
      <c r="AY27" s="35">
        <v>2</v>
      </c>
      <c r="AZ27" s="32">
        <f t="shared" si="34"/>
        <v>2</v>
      </c>
      <c r="BA27" s="5">
        <v>1</v>
      </c>
      <c r="BB27" s="35">
        <v>1</v>
      </c>
      <c r="BC27" s="32">
        <f t="shared" si="50"/>
        <v>1</v>
      </c>
      <c r="BD27" s="5">
        <v>1</v>
      </c>
      <c r="BE27" s="35">
        <v>1</v>
      </c>
      <c r="BF27" s="32">
        <f t="shared" si="5"/>
        <v>1</v>
      </c>
      <c r="BG27" s="5">
        <v>1</v>
      </c>
      <c r="BH27" s="35">
        <v>1</v>
      </c>
      <c r="BI27" s="32">
        <f t="shared" si="22"/>
        <v>1</v>
      </c>
      <c r="BJ27" s="5">
        <v>1</v>
      </c>
      <c r="BK27" s="35">
        <v>1.5</v>
      </c>
      <c r="BL27" s="32">
        <f t="shared" si="23"/>
        <v>1.5</v>
      </c>
      <c r="BM27" s="5">
        <v>1</v>
      </c>
      <c r="BN27" s="35">
        <v>2</v>
      </c>
      <c r="BO27" s="32">
        <f t="shared" si="35"/>
        <v>2</v>
      </c>
      <c r="BP27" s="5">
        <v>1</v>
      </c>
      <c r="BQ27" s="35">
        <v>1</v>
      </c>
      <c r="BR27" s="32">
        <f t="shared" si="24"/>
        <v>1</v>
      </c>
      <c r="BS27" s="5">
        <v>1</v>
      </c>
      <c r="BT27" s="35">
        <v>2</v>
      </c>
      <c r="BU27" s="32">
        <f t="shared" si="70"/>
        <v>2</v>
      </c>
      <c r="BV27" s="5">
        <v>1</v>
      </c>
      <c r="BW27" s="35">
        <v>2</v>
      </c>
      <c r="BX27" s="32">
        <f t="shared" si="25"/>
        <v>2</v>
      </c>
      <c r="BY27" s="5">
        <v>1</v>
      </c>
      <c r="BZ27" s="35">
        <v>1.5</v>
      </c>
      <c r="CA27" s="32">
        <f t="shared" si="26"/>
        <v>1.5</v>
      </c>
      <c r="CB27" s="5">
        <v>1</v>
      </c>
      <c r="CC27" s="35">
        <v>2</v>
      </c>
      <c r="CD27" s="32">
        <f t="shared" si="7"/>
        <v>2</v>
      </c>
      <c r="CE27" s="5">
        <v>0</v>
      </c>
      <c r="CF27" s="35">
        <v>0</v>
      </c>
      <c r="CG27" s="32">
        <f t="shared" si="27"/>
        <v>0</v>
      </c>
      <c r="CH27" s="5">
        <v>1</v>
      </c>
      <c r="CI27" s="35">
        <v>1.5</v>
      </c>
      <c r="CJ27" s="32">
        <f t="shared" si="8"/>
        <v>1.5</v>
      </c>
      <c r="CK27" s="5">
        <v>1</v>
      </c>
      <c r="CL27" s="35">
        <v>2</v>
      </c>
      <c r="CM27" s="32">
        <f t="shared" si="36"/>
        <v>2</v>
      </c>
      <c r="CN27" s="5">
        <v>1</v>
      </c>
      <c r="CO27" s="35">
        <v>1</v>
      </c>
      <c r="CP27" s="32">
        <f t="shared" si="28"/>
        <v>1</v>
      </c>
      <c r="CQ27" s="5">
        <v>1</v>
      </c>
      <c r="CR27" s="35">
        <v>2</v>
      </c>
      <c r="CS27" s="32">
        <f t="shared" si="29"/>
        <v>2</v>
      </c>
      <c r="CT27" s="5">
        <v>1</v>
      </c>
      <c r="CU27" s="35">
        <v>2</v>
      </c>
      <c r="CV27" s="32">
        <f t="shared" si="30"/>
        <v>2</v>
      </c>
      <c r="CW27" s="5">
        <v>1</v>
      </c>
      <c r="CX27" s="35">
        <v>0.1</v>
      </c>
      <c r="CY27" s="32">
        <f t="shared" si="9"/>
        <v>0.1</v>
      </c>
      <c r="CZ27" s="5">
        <v>1</v>
      </c>
      <c r="DA27" s="35">
        <v>0.25</v>
      </c>
      <c r="DB27" s="32">
        <f t="shared" si="31"/>
        <v>0.25</v>
      </c>
      <c r="DC27" s="5">
        <v>1</v>
      </c>
      <c r="DD27" s="35">
        <v>2</v>
      </c>
      <c r="DE27" s="32">
        <f t="shared" si="10"/>
        <v>2</v>
      </c>
      <c r="DF27" s="5">
        <v>1</v>
      </c>
      <c r="DG27" s="35">
        <v>2</v>
      </c>
      <c r="DH27" s="32">
        <f t="shared" si="32"/>
        <v>2</v>
      </c>
      <c r="DI27" s="5">
        <v>1</v>
      </c>
      <c r="DJ27" s="35">
        <v>1.5</v>
      </c>
      <c r="DK27" s="32">
        <f t="shared" si="33"/>
        <v>1.5</v>
      </c>
      <c r="DL27" s="5">
        <v>1</v>
      </c>
      <c r="DM27" s="35">
        <v>2</v>
      </c>
      <c r="DN27" s="32">
        <f t="shared" si="37"/>
        <v>2</v>
      </c>
      <c r="DO27" s="5">
        <v>1</v>
      </c>
      <c r="DP27" s="35">
        <v>2</v>
      </c>
      <c r="DQ27" s="32">
        <f t="shared" si="11"/>
        <v>2</v>
      </c>
      <c r="DR27" s="44">
        <f t="shared" si="12"/>
        <v>38</v>
      </c>
      <c r="DS27" s="41">
        <f t="shared" si="12"/>
        <v>58.35</v>
      </c>
      <c r="DT27" s="41">
        <f t="shared" si="12"/>
        <v>58.35</v>
      </c>
      <c r="DU27" s="92">
        <f>11*1+10*1.5+17*2</f>
        <v>60</v>
      </c>
    </row>
    <row r="28" spans="1:125" ht="38.25">
      <c r="A28" s="6" t="s">
        <v>64</v>
      </c>
      <c r="B28" s="5" t="s">
        <v>166</v>
      </c>
      <c r="C28" s="94">
        <f>5*0.002</f>
        <v>0.01</v>
      </c>
      <c r="D28" s="6" t="s">
        <v>12</v>
      </c>
      <c r="E28" s="5">
        <v>59</v>
      </c>
      <c r="F28" s="23">
        <f>E28*C28</f>
        <v>0.59</v>
      </c>
      <c r="G28" s="17">
        <f>F28</f>
        <v>0.59</v>
      </c>
      <c r="H28" s="84">
        <v>20</v>
      </c>
      <c r="I28" s="32">
        <f>C28*H28</f>
        <v>0.2</v>
      </c>
      <c r="J28" s="17">
        <f>I28</f>
        <v>0.2</v>
      </c>
      <c r="K28" s="5">
        <v>75</v>
      </c>
      <c r="L28" s="23">
        <f>K28*C28</f>
        <v>0.75</v>
      </c>
      <c r="M28" s="17">
        <f>L28</f>
        <v>0.75</v>
      </c>
      <c r="N28" s="5">
        <v>69</v>
      </c>
      <c r="O28" s="32">
        <f>C28*N28</f>
        <v>0.6900000000000001</v>
      </c>
      <c r="P28" s="17">
        <f>O28</f>
        <v>0.6900000000000001</v>
      </c>
      <c r="Q28" s="5">
        <v>64</v>
      </c>
      <c r="R28" s="23">
        <f>Q28*C28</f>
        <v>0.64</v>
      </c>
      <c r="S28" s="17">
        <f>R28</f>
        <v>0.64</v>
      </c>
      <c r="T28" s="5">
        <v>72</v>
      </c>
      <c r="U28" s="35">
        <f>C28*T28</f>
        <v>0.72</v>
      </c>
      <c r="V28" s="17">
        <f>U28</f>
        <v>0.72</v>
      </c>
      <c r="W28" s="5">
        <v>71</v>
      </c>
      <c r="X28" s="23">
        <f>W28*C28</f>
        <v>0.71</v>
      </c>
      <c r="Y28" s="17">
        <f>X28</f>
        <v>0.71</v>
      </c>
      <c r="Z28" s="5">
        <v>45</v>
      </c>
      <c r="AA28" s="23">
        <f>Z28*C28</f>
        <v>0.45</v>
      </c>
      <c r="AB28" s="17">
        <f>AA28</f>
        <v>0.45</v>
      </c>
      <c r="AC28" s="5">
        <v>88</v>
      </c>
      <c r="AD28" s="23">
        <f>C28*AC28</f>
        <v>0.88</v>
      </c>
      <c r="AE28" s="17">
        <f>AD28</f>
        <v>0.88</v>
      </c>
      <c r="AF28" s="5">
        <v>118</v>
      </c>
      <c r="AG28" s="23">
        <f>AF28*C28</f>
        <v>1.18</v>
      </c>
      <c r="AH28" s="17">
        <f>AG28</f>
        <v>1.18</v>
      </c>
      <c r="AI28" s="5">
        <v>115</v>
      </c>
      <c r="AJ28" s="23">
        <f>AI28*C28</f>
        <v>1.1500000000000001</v>
      </c>
      <c r="AK28" s="17">
        <f>AJ28</f>
        <v>1.1500000000000001</v>
      </c>
      <c r="AL28" s="5">
        <v>63</v>
      </c>
      <c r="AM28" s="23">
        <f>AL28*C28</f>
        <v>0.63</v>
      </c>
      <c r="AN28" s="17">
        <f>AM28</f>
        <v>0.63</v>
      </c>
      <c r="AO28" s="5">
        <v>61</v>
      </c>
      <c r="AP28" s="23">
        <f>AO28*C28</f>
        <v>0.61</v>
      </c>
      <c r="AQ28" s="17">
        <f>AP28</f>
        <v>0.61</v>
      </c>
      <c r="AR28" s="5">
        <v>32</v>
      </c>
      <c r="AS28" s="23">
        <f>C28*AR28</f>
        <v>0.32</v>
      </c>
      <c r="AT28" s="17">
        <f>AS28</f>
        <v>0.32</v>
      </c>
      <c r="AU28" s="5">
        <v>47</v>
      </c>
      <c r="AV28" s="23">
        <f>AU28*C28</f>
        <v>0.47000000000000003</v>
      </c>
      <c r="AW28" s="17">
        <f>AV28</f>
        <v>0.47000000000000003</v>
      </c>
      <c r="AX28" s="5">
        <v>74</v>
      </c>
      <c r="AY28" s="23">
        <f>AX28*C28</f>
        <v>0.74</v>
      </c>
      <c r="AZ28" s="17">
        <f>AY28</f>
        <v>0.74</v>
      </c>
      <c r="BA28" s="5">
        <v>39</v>
      </c>
      <c r="BB28" s="23">
        <f>BA28*C28</f>
        <v>0.39</v>
      </c>
      <c r="BC28" s="17">
        <f>BB28</f>
        <v>0.39</v>
      </c>
      <c r="BD28" s="5">
        <v>52</v>
      </c>
      <c r="BE28" s="23">
        <f>C28*BD28</f>
        <v>0.52</v>
      </c>
      <c r="BF28" s="17">
        <f>BE28</f>
        <v>0.52</v>
      </c>
      <c r="BG28" s="5">
        <v>29</v>
      </c>
      <c r="BH28" s="23">
        <f>BG28*C28</f>
        <v>0.29</v>
      </c>
      <c r="BI28" s="17">
        <f>BH28</f>
        <v>0.29</v>
      </c>
      <c r="BJ28" s="5">
        <v>57</v>
      </c>
      <c r="BK28" s="23">
        <f>BJ28*C28</f>
        <v>0.5700000000000001</v>
      </c>
      <c r="BL28" s="17">
        <f>BK28</f>
        <v>0.5700000000000001</v>
      </c>
      <c r="BM28" s="5">
        <v>108</v>
      </c>
      <c r="BN28" s="23">
        <f>BM28*C28</f>
        <v>1.08</v>
      </c>
      <c r="BO28" s="17">
        <f>BN28</f>
        <v>1.08</v>
      </c>
      <c r="BP28" s="5">
        <v>41</v>
      </c>
      <c r="BQ28" s="23">
        <f>BP28*C28</f>
        <v>0.41000000000000003</v>
      </c>
      <c r="BR28" s="17">
        <f>BQ28</f>
        <v>0.41000000000000003</v>
      </c>
      <c r="BS28" s="5">
        <v>107</v>
      </c>
      <c r="BT28" s="23">
        <f>BS28*C28</f>
        <v>1.07</v>
      </c>
      <c r="BU28" s="17">
        <f>BT28</f>
        <v>1.07</v>
      </c>
      <c r="BV28" s="5">
        <v>81</v>
      </c>
      <c r="BW28" s="23">
        <f>BV28*C28</f>
        <v>0.81</v>
      </c>
      <c r="BX28" s="17">
        <f>BW28</f>
        <v>0.81</v>
      </c>
      <c r="BY28" s="5">
        <v>62</v>
      </c>
      <c r="BZ28" s="23">
        <f>C28*BY28</f>
        <v>0.62</v>
      </c>
      <c r="CA28" s="17">
        <f>BZ28</f>
        <v>0.62</v>
      </c>
      <c r="CB28" s="5">
        <v>103</v>
      </c>
      <c r="CC28" s="23">
        <f>CB28*C28</f>
        <v>1.03</v>
      </c>
      <c r="CD28" s="17">
        <f>CC28</f>
        <v>1.03</v>
      </c>
      <c r="CE28" s="5">
        <v>12</v>
      </c>
      <c r="CF28" s="23">
        <f>CE28*C28</f>
        <v>0.12</v>
      </c>
      <c r="CG28" s="17">
        <f>CF28</f>
        <v>0.12</v>
      </c>
      <c r="CH28" s="5">
        <v>79</v>
      </c>
      <c r="CI28" s="23">
        <f>CH28*C28</f>
        <v>0.79</v>
      </c>
      <c r="CJ28" s="17">
        <f>CI28</f>
        <v>0.79</v>
      </c>
      <c r="CK28" s="5">
        <v>79</v>
      </c>
      <c r="CL28" s="23">
        <f>CK28*C28</f>
        <v>0.79</v>
      </c>
      <c r="CM28" s="17">
        <f>CL28</f>
        <v>0.79</v>
      </c>
      <c r="CN28" s="5">
        <v>47</v>
      </c>
      <c r="CO28" s="23">
        <f>CN28*C28</f>
        <v>0.47000000000000003</v>
      </c>
      <c r="CP28" s="17">
        <f>CO28</f>
        <v>0.47000000000000003</v>
      </c>
      <c r="CQ28" s="5">
        <v>91</v>
      </c>
      <c r="CR28" s="23">
        <f>CQ28*C28</f>
        <v>0.91</v>
      </c>
      <c r="CS28" s="17">
        <f>CR28</f>
        <v>0.91</v>
      </c>
      <c r="CT28" s="5">
        <v>94</v>
      </c>
      <c r="CU28" s="23">
        <f>CT28*C28</f>
        <v>0.9400000000000001</v>
      </c>
      <c r="CV28" s="17">
        <f>CU28</f>
        <v>0.9400000000000001</v>
      </c>
      <c r="CW28" s="5">
        <v>0</v>
      </c>
      <c r="CX28" s="23">
        <f>CW28*C28</f>
        <v>0</v>
      </c>
      <c r="CY28" s="17">
        <f t="shared" si="9"/>
        <v>0</v>
      </c>
      <c r="CZ28" s="5">
        <v>17</v>
      </c>
      <c r="DA28" s="23">
        <f>CZ28*C28</f>
        <v>0.17</v>
      </c>
      <c r="DB28" s="17">
        <f>DA28</f>
        <v>0.17</v>
      </c>
      <c r="DC28" s="5">
        <v>78</v>
      </c>
      <c r="DD28" s="23">
        <f>DC28*C28</f>
        <v>0.78</v>
      </c>
      <c r="DE28" s="17">
        <f>DD28</f>
        <v>0.78</v>
      </c>
      <c r="DF28" s="95">
        <v>95</v>
      </c>
      <c r="DG28" s="23">
        <f>DF28*C28</f>
        <v>0.9500000000000001</v>
      </c>
      <c r="DH28" s="17">
        <f>DG28</f>
        <v>0.9500000000000001</v>
      </c>
      <c r="DI28" s="5">
        <v>61</v>
      </c>
      <c r="DJ28" s="23">
        <f>DI28*C28</f>
        <v>0.61</v>
      </c>
      <c r="DK28" s="17">
        <f>DJ28</f>
        <v>0.61</v>
      </c>
      <c r="DL28" s="5">
        <v>77</v>
      </c>
      <c r="DM28" s="23">
        <f>DL28*C28</f>
        <v>0.77</v>
      </c>
      <c r="DN28" s="17">
        <f>DM28</f>
        <v>0.77</v>
      </c>
      <c r="DO28" s="5">
        <v>88</v>
      </c>
      <c r="DP28" s="23">
        <f>DO28*C28</f>
        <v>0.88</v>
      </c>
      <c r="DQ28" s="17">
        <f>DP28</f>
        <v>0.88</v>
      </c>
      <c r="DR28" s="44">
        <f>E28+H28+K28+N28+Q28+T28+W28+Z28+AC28+AF28+AI28+AL28+AO28+AR28+AU28+BA28+BD28+AX28+BG28+BJ28+BM28+BP28+BS28+BV28+BY28+CB28+CE28+CH28+CK28+CN28+CQ28+CT28+CW28+CZ28+DC28+DF28+DI28+DL28+DO28</f>
        <v>2570</v>
      </c>
      <c r="DS28" s="41">
        <f>F28+I28+L28+O28+R28+U28+X28+AA28+AD28+AG28+AJ28+AM28+AP28+AS28+AV28+BB28+BE28+AY28+BH28+BK28+BN28+BQ28+BT28+BW28+BZ28+CC28+CF28+CI28+CL28+CO28+CR28+CU28+CX28+DA28+DD28+DG28+DJ28+DM28+DP28</f>
        <v>25.700000000000003</v>
      </c>
      <c r="DT28" s="41">
        <f>G28+J28+M28+P28+S28+V28+Y28+AB28+AE28+AH28+AK28+AN28+AQ28+AT28+AW28+BC28+BF28+AZ28+BI28+BL28+BO28+BR28+BU28+BX28+CA28+CD28+CG28+CJ28+CM28+CP28+CS28+CV28+CY28+DB28+DE28+DH28+DK28+DN28+DQ28</f>
        <v>25.700000000000003</v>
      </c>
      <c r="DU28" s="92">
        <f>C28*DR28</f>
        <v>25.7</v>
      </c>
    </row>
    <row r="29" spans="1:125" ht="12.75">
      <c r="A29" s="13" t="s">
        <v>65</v>
      </c>
      <c r="B29" s="5" t="s">
        <v>72</v>
      </c>
      <c r="C29" s="8">
        <v>1</v>
      </c>
      <c r="D29" s="6" t="s">
        <v>7</v>
      </c>
      <c r="E29" s="5">
        <v>1</v>
      </c>
      <c r="F29" s="23">
        <f>E29*C29</f>
        <v>1</v>
      </c>
      <c r="G29" s="17">
        <f t="shared" si="13"/>
        <v>1</v>
      </c>
      <c r="H29" s="84">
        <v>1</v>
      </c>
      <c r="I29" s="32">
        <v>0.25</v>
      </c>
      <c r="J29" s="17">
        <f>I29</f>
        <v>0.25</v>
      </c>
      <c r="K29" s="5">
        <v>1</v>
      </c>
      <c r="L29" s="23">
        <v>0.5</v>
      </c>
      <c r="M29" s="17">
        <f t="shared" si="14"/>
        <v>0.5</v>
      </c>
      <c r="N29" s="5">
        <v>1</v>
      </c>
      <c r="O29" s="17">
        <v>0.5</v>
      </c>
      <c r="P29" s="17">
        <v>0.5</v>
      </c>
      <c r="Q29" s="5">
        <v>1</v>
      </c>
      <c r="R29" s="23">
        <f>Q29*C29</f>
        <v>1</v>
      </c>
      <c r="S29" s="17">
        <f t="shared" si="16"/>
        <v>1</v>
      </c>
      <c r="T29" s="5">
        <v>1</v>
      </c>
      <c r="U29" s="23">
        <f>T29*C29</f>
        <v>1</v>
      </c>
      <c r="V29" s="17">
        <f t="shared" si="17"/>
        <v>1</v>
      </c>
      <c r="W29" s="5">
        <v>1</v>
      </c>
      <c r="X29" s="23">
        <f>W29*C29</f>
        <v>1</v>
      </c>
      <c r="Y29" s="17">
        <f t="shared" si="71"/>
        <v>1</v>
      </c>
      <c r="Z29" s="5">
        <v>1</v>
      </c>
      <c r="AA29" s="35">
        <v>0.5</v>
      </c>
      <c r="AB29" s="17">
        <v>0.5</v>
      </c>
      <c r="AC29" s="5">
        <v>1</v>
      </c>
      <c r="AD29" s="23">
        <f>AC29*C29</f>
        <v>1</v>
      </c>
      <c r="AE29" s="17">
        <f t="shared" si="2"/>
        <v>1</v>
      </c>
      <c r="AF29" s="5">
        <v>1</v>
      </c>
      <c r="AG29" s="113">
        <v>10</v>
      </c>
      <c r="AH29" s="17">
        <v>10</v>
      </c>
      <c r="AI29" s="5">
        <v>1</v>
      </c>
      <c r="AJ29" s="23">
        <f>AI29*C29</f>
        <v>1</v>
      </c>
      <c r="AK29" s="17">
        <f t="shared" si="4"/>
        <v>1</v>
      </c>
      <c r="AL29" s="5">
        <v>1</v>
      </c>
      <c r="AM29" s="23">
        <f>AL29*C29</f>
        <v>1</v>
      </c>
      <c r="AN29" s="17">
        <f t="shared" si="18"/>
        <v>1</v>
      </c>
      <c r="AO29" s="5">
        <v>1</v>
      </c>
      <c r="AP29" s="23">
        <f>AO29*C29</f>
        <v>1</v>
      </c>
      <c r="AQ29" s="17">
        <f t="shared" si="19"/>
        <v>1</v>
      </c>
      <c r="AR29" s="5">
        <v>1</v>
      </c>
      <c r="AS29" s="35">
        <f>AR29*C29</f>
        <v>1</v>
      </c>
      <c r="AT29" s="17">
        <f t="shared" si="20"/>
        <v>1</v>
      </c>
      <c r="AU29" s="5">
        <v>1</v>
      </c>
      <c r="AV29" s="23">
        <v>0.5</v>
      </c>
      <c r="AW29" s="17">
        <v>0.5</v>
      </c>
      <c r="AX29" s="5">
        <v>1</v>
      </c>
      <c r="AY29" s="23">
        <f>AX29*C29</f>
        <v>1</v>
      </c>
      <c r="AZ29" s="17">
        <f t="shared" si="34"/>
        <v>1</v>
      </c>
      <c r="BA29" s="5">
        <v>1</v>
      </c>
      <c r="BB29" s="23">
        <f>BA29*C29</f>
        <v>1</v>
      </c>
      <c r="BC29" s="17">
        <f t="shared" si="50"/>
        <v>1</v>
      </c>
      <c r="BD29" s="5">
        <v>1</v>
      </c>
      <c r="BE29" s="23">
        <f>BD29*C29</f>
        <v>1</v>
      </c>
      <c r="BF29" s="17">
        <f t="shared" si="5"/>
        <v>1</v>
      </c>
      <c r="BG29" s="5">
        <v>1</v>
      </c>
      <c r="BH29" s="23">
        <f>BG29*C29</f>
        <v>1</v>
      </c>
      <c r="BI29" s="17">
        <f t="shared" si="22"/>
        <v>1</v>
      </c>
      <c r="BJ29" s="5">
        <v>1</v>
      </c>
      <c r="BK29" s="23">
        <f>BJ29*C29</f>
        <v>1</v>
      </c>
      <c r="BL29" s="17">
        <f t="shared" si="23"/>
        <v>1</v>
      </c>
      <c r="BM29" s="5">
        <v>1</v>
      </c>
      <c r="BN29" s="23">
        <f>BM29*C29</f>
        <v>1</v>
      </c>
      <c r="BO29" s="17">
        <f t="shared" si="35"/>
        <v>1</v>
      </c>
      <c r="BP29" s="5">
        <v>1</v>
      </c>
      <c r="BQ29" s="23">
        <f>BP29*C29</f>
        <v>1</v>
      </c>
      <c r="BR29" s="17">
        <f t="shared" si="24"/>
        <v>1</v>
      </c>
      <c r="BS29" s="5">
        <v>1</v>
      </c>
      <c r="BT29" s="23">
        <f>BS29*C29</f>
        <v>1</v>
      </c>
      <c r="BU29" s="17">
        <f t="shared" si="70"/>
        <v>1</v>
      </c>
      <c r="BV29" s="5">
        <v>1</v>
      </c>
      <c r="BW29" s="23">
        <f>BV29*C29</f>
        <v>1</v>
      </c>
      <c r="BX29" s="17">
        <f t="shared" si="25"/>
        <v>1</v>
      </c>
      <c r="BY29" s="5">
        <v>1</v>
      </c>
      <c r="BZ29" s="23">
        <v>0.5</v>
      </c>
      <c r="CA29" s="17">
        <f t="shared" si="26"/>
        <v>0.5</v>
      </c>
      <c r="CB29" s="5">
        <v>1</v>
      </c>
      <c r="CC29" s="113">
        <f>CB29*C29</f>
        <v>1</v>
      </c>
      <c r="CD29" s="17">
        <f>CC29</f>
        <v>1</v>
      </c>
      <c r="CE29" s="5">
        <v>0</v>
      </c>
      <c r="CF29" s="23">
        <f>CE29*C29</f>
        <v>0</v>
      </c>
      <c r="CG29" s="17">
        <f t="shared" si="27"/>
        <v>0</v>
      </c>
      <c r="CH29" s="5">
        <v>1</v>
      </c>
      <c r="CI29" s="23">
        <f>CH29*C29</f>
        <v>1</v>
      </c>
      <c r="CJ29" s="17">
        <f t="shared" si="8"/>
        <v>1</v>
      </c>
      <c r="CK29" s="5">
        <v>1</v>
      </c>
      <c r="CL29" s="23">
        <f>CK29*C29</f>
        <v>1</v>
      </c>
      <c r="CM29" s="17">
        <f t="shared" si="36"/>
        <v>1</v>
      </c>
      <c r="CN29" s="5">
        <v>1</v>
      </c>
      <c r="CO29" s="23">
        <f>CN29*C29</f>
        <v>1</v>
      </c>
      <c r="CP29" s="17">
        <f t="shared" si="28"/>
        <v>1</v>
      </c>
      <c r="CQ29" s="5">
        <v>1</v>
      </c>
      <c r="CR29" s="23">
        <f>CQ29*C29</f>
        <v>1</v>
      </c>
      <c r="CS29" s="17">
        <f t="shared" si="29"/>
        <v>1</v>
      </c>
      <c r="CT29" s="5">
        <v>1</v>
      </c>
      <c r="CU29" s="23">
        <f>CT29*C29</f>
        <v>1</v>
      </c>
      <c r="CV29" s="17">
        <f t="shared" si="30"/>
        <v>1</v>
      </c>
      <c r="CW29" s="5">
        <v>1</v>
      </c>
      <c r="CX29" s="23">
        <v>0</v>
      </c>
      <c r="CY29" s="17">
        <f>CX29</f>
        <v>0</v>
      </c>
      <c r="CZ29" s="5">
        <v>1</v>
      </c>
      <c r="DA29" s="23">
        <v>0.25</v>
      </c>
      <c r="DB29" s="17">
        <f t="shared" si="31"/>
        <v>0.25</v>
      </c>
      <c r="DC29" s="5">
        <v>1</v>
      </c>
      <c r="DD29" s="23">
        <v>0.5</v>
      </c>
      <c r="DE29" s="17">
        <v>0.5</v>
      </c>
      <c r="DF29" s="5">
        <v>1</v>
      </c>
      <c r="DG29" s="113">
        <f>DF29*C29</f>
        <v>1</v>
      </c>
      <c r="DH29" s="17">
        <f>DG29</f>
        <v>1</v>
      </c>
      <c r="DI29" s="5">
        <v>1</v>
      </c>
      <c r="DJ29" s="23">
        <f>DI29*C29</f>
        <v>1</v>
      </c>
      <c r="DK29" s="17">
        <f t="shared" si="33"/>
        <v>1</v>
      </c>
      <c r="DL29" s="5">
        <v>1</v>
      </c>
      <c r="DM29" s="23">
        <f>DL29*C29</f>
        <v>1</v>
      </c>
      <c r="DN29" s="17">
        <f t="shared" si="37"/>
        <v>1</v>
      </c>
      <c r="DO29" s="5">
        <v>1</v>
      </c>
      <c r="DP29" s="23">
        <f>DO29*C29</f>
        <v>1</v>
      </c>
      <c r="DQ29" s="17">
        <f t="shared" si="11"/>
        <v>1</v>
      </c>
      <c r="DR29" s="44">
        <f t="shared" si="12"/>
        <v>38</v>
      </c>
      <c r="DS29" s="41">
        <f t="shared" si="12"/>
        <v>41.5</v>
      </c>
      <c r="DT29" s="41">
        <f t="shared" si="12"/>
        <v>41.5</v>
      </c>
      <c r="DU29" s="92">
        <f t="shared" si="38"/>
        <v>38</v>
      </c>
    </row>
    <row r="30" spans="1:125" ht="12.75">
      <c r="A30" s="13" t="s">
        <v>187</v>
      </c>
      <c r="B30" s="10" t="s">
        <v>66</v>
      </c>
      <c r="C30" s="8">
        <v>0.25</v>
      </c>
      <c r="D30" s="6" t="s">
        <v>7</v>
      </c>
      <c r="E30" s="5">
        <v>1</v>
      </c>
      <c r="F30" s="23">
        <f>E30*C30</f>
        <v>0.25</v>
      </c>
      <c r="G30" s="17">
        <f t="shared" si="13"/>
        <v>0.25</v>
      </c>
      <c r="H30" s="84">
        <v>1</v>
      </c>
      <c r="I30" s="32">
        <v>0.25</v>
      </c>
      <c r="J30" s="17">
        <f>I30</f>
        <v>0.25</v>
      </c>
      <c r="K30" s="5">
        <v>1</v>
      </c>
      <c r="L30" s="23">
        <f>K30*C30</f>
        <v>0.25</v>
      </c>
      <c r="M30" s="17">
        <f t="shared" si="14"/>
        <v>0.25</v>
      </c>
      <c r="N30" s="5">
        <v>1</v>
      </c>
      <c r="O30" s="17">
        <v>0.25</v>
      </c>
      <c r="P30" s="17">
        <v>0.25</v>
      </c>
      <c r="Q30" s="5">
        <v>1</v>
      </c>
      <c r="R30" s="23">
        <f>Q30*C30</f>
        <v>0.25</v>
      </c>
      <c r="S30" s="17">
        <f t="shared" si="16"/>
        <v>0.25</v>
      </c>
      <c r="T30" s="5">
        <v>1</v>
      </c>
      <c r="U30" s="23">
        <f>T30*C30</f>
        <v>0.25</v>
      </c>
      <c r="V30" s="17">
        <f t="shared" si="17"/>
        <v>0.25</v>
      </c>
      <c r="W30" s="5">
        <v>1</v>
      </c>
      <c r="X30" s="23">
        <f>W30*C30</f>
        <v>0.25</v>
      </c>
      <c r="Y30" s="17">
        <f t="shared" si="71"/>
        <v>0.25</v>
      </c>
      <c r="Z30" s="5">
        <v>1</v>
      </c>
      <c r="AA30" s="23">
        <v>0.25</v>
      </c>
      <c r="AB30" s="17">
        <f>AA30</f>
        <v>0.25</v>
      </c>
      <c r="AC30" s="5">
        <v>1</v>
      </c>
      <c r="AD30" s="23">
        <f>AC30*C30</f>
        <v>0.25</v>
      </c>
      <c r="AE30" s="17">
        <f t="shared" si="2"/>
        <v>0.25</v>
      </c>
      <c r="AF30" s="5">
        <v>1</v>
      </c>
      <c r="AG30" s="23">
        <f>AF30*C30</f>
        <v>0.25</v>
      </c>
      <c r="AH30" s="17">
        <f>AG30</f>
        <v>0.25</v>
      </c>
      <c r="AI30" s="5">
        <v>1</v>
      </c>
      <c r="AJ30" s="23">
        <f>AI30*C30</f>
        <v>0.25</v>
      </c>
      <c r="AK30" s="17">
        <f t="shared" si="4"/>
        <v>0.25</v>
      </c>
      <c r="AL30" s="5">
        <v>1</v>
      </c>
      <c r="AM30" s="23">
        <f>AL30*C30</f>
        <v>0.25</v>
      </c>
      <c r="AN30" s="17">
        <f t="shared" si="18"/>
        <v>0.25</v>
      </c>
      <c r="AO30" s="5">
        <v>1</v>
      </c>
      <c r="AP30" s="23">
        <f>AO30*C30</f>
        <v>0.25</v>
      </c>
      <c r="AQ30" s="17">
        <f t="shared" si="19"/>
        <v>0.25</v>
      </c>
      <c r="AR30" s="5">
        <v>1</v>
      </c>
      <c r="AS30" s="23">
        <v>0.25</v>
      </c>
      <c r="AT30" s="17">
        <f>AS30</f>
        <v>0.25</v>
      </c>
      <c r="AU30" s="5">
        <v>1</v>
      </c>
      <c r="AV30" s="23">
        <f>AU30*C30</f>
        <v>0.25</v>
      </c>
      <c r="AW30" s="17">
        <f t="shared" si="21"/>
        <v>0.25</v>
      </c>
      <c r="AX30" s="5">
        <v>1</v>
      </c>
      <c r="AY30" s="23">
        <f>AX30*C30</f>
        <v>0.25</v>
      </c>
      <c r="AZ30" s="17">
        <f t="shared" si="34"/>
        <v>0.25</v>
      </c>
      <c r="BA30" s="5">
        <v>1</v>
      </c>
      <c r="BB30" s="23">
        <f>BA30*C30</f>
        <v>0.25</v>
      </c>
      <c r="BC30" s="17">
        <f t="shared" si="50"/>
        <v>0.25</v>
      </c>
      <c r="BD30" s="5">
        <v>1</v>
      </c>
      <c r="BE30" s="23">
        <f>BD30*C30</f>
        <v>0.25</v>
      </c>
      <c r="BF30" s="17">
        <f t="shared" si="5"/>
        <v>0.25</v>
      </c>
      <c r="BG30" s="5">
        <v>1</v>
      </c>
      <c r="BH30" s="23">
        <f>BG30*C30</f>
        <v>0.25</v>
      </c>
      <c r="BI30" s="17">
        <f t="shared" si="22"/>
        <v>0.25</v>
      </c>
      <c r="BJ30" s="5">
        <v>1</v>
      </c>
      <c r="BK30" s="23">
        <f>BJ30*C30</f>
        <v>0.25</v>
      </c>
      <c r="BL30" s="17">
        <f t="shared" si="23"/>
        <v>0.25</v>
      </c>
      <c r="BM30" s="5">
        <v>1</v>
      </c>
      <c r="BN30" s="23">
        <f>BM30*C30</f>
        <v>0.25</v>
      </c>
      <c r="BO30" s="17">
        <f t="shared" si="35"/>
        <v>0.25</v>
      </c>
      <c r="BP30" s="5">
        <v>1</v>
      </c>
      <c r="BQ30" s="23">
        <f>BP30*C30</f>
        <v>0.25</v>
      </c>
      <c r="BR30" s="17">
        <f t="shared" si="24"/>
        <v>0.25</v>
      </c>
      <c r="BS30" s="5">
        <v>1</v>
      </c>
      <c r="BT30" s="23">
        <f>BS30*C30</f>
        <v>0.25</v>
      </c>
      <c r="BU30" s="17">
        <f t="shared" si="70"/>
        <v>0.25</v>
      </c>
      <c r="BV30" s="5">
        <v>1</v>
      </c>
      <c r="BW30" s="23">
        <v>0.25</v>
      </c>
      <c r="BX30" s="17">
        <v>0.25</v>
      </c>
      <c r="BY30" s="5">
        <v>1</v>
      </c>
      <c r="BZ30" s="23">
        <f>BY30*C30</f>
        <v>0.25</v>
      </c>
      <c r="CA30" s="17">
        <f t="shared" si="26"/>
        <v>0.25</v>
      </c>
      <c r="CB30" s="5">
        <v>1</v>
      </c>
      <c r="CC30" s="23">
        <f>CB30*C30</f>
        <v>0.25</v>
      </c>
      <c r="CD30" s="17">
        <f>CC30</f>
        <v>0.25</v>
      </c>
      <c r="CE30" s="5">
        <v>0</v>
      </c>
      <c r="CF30" s="23">
        <f>CE30*C30</f>
        <v>0</v>
      </c>
      <c r="CG30" s="17">
        <f t="shared" si="27"/>
        <v>0</v>
      </c>
      <c r="CH30" s="5">
        <v>1</v>
      </c>
      <c r="CI30" s="23">
        <f>CH30*C30</f>
        <v>0.25</v>
      </c>
      <c r="CJ30" s="17">
        <f t="shared" si="8"/>
        <v>0.25</v>
      </c>
      <c r="CK30" s="5">
        <v>1</v>
      </c>
      <c r="CL30" s="23">
        <f>CK30*C30</f>
        <v>0.25</v>
      </c>
      <c r="CM30" s="17">
        <f t="shared" si="36"/>
        <v>0.25</v>
      </c>
      <c r="CN30" s="5">
        <v>1</v>
      </c>
      <c r="CO30" s="23">
        <f>CN30*C30</f>
        <v>0.25</v>
      </c>
      <c r="CP30" s="17">
        <f t="shared" si="28"/>
        <v>0.25</v>
      </c>
      <c r="CQ30" s="5">
        <v>1</v>
      </c>
      <c r="CR30" s="23">
        <f>CQ30*C30</f>
        <v>0.25</v>
      </c>
      <c r="CS30" s="17">
        <f t="shared" si="29"/>
        <v>0.25</v>
      </c>
      <c r="CT30" s="5">
        <v>1</v>
      </c>
      <c r="CU30" s="23">
        <v>0.25</v>
      </c>
      <c r="CV30" s="17">
        <f t="shared" si="30"/>
        <v>0.25</v>
      </c>
      <c r="CW30" s="5">
        <v>1</v>
      </c>
      <c r="CX30" s="23">
        <v>0</v>
      </c>
      <c r="CY30" s="17">
        <f>CX30</f>
        <v>0</v>
      </c>
      <c r="CZ30" s="5">
        <v>1</v>
      </c>
      <c r="DA30" s="23">
        <v>0</v>
      </c>
      <c r="DB30" s="17">
        <f t="shared" si="31"/>
        <v>0</v>
      </c>
      <c r="DC30" s="5">
        <v>1</v>
      </c>
      <c r="DD30" s="23">
        <v>0.25</v>
      </c>
      <c r="DE30" s="17">
        <v>0.25</v>
      </c>
      <c r="DF30" s="5">
        <v>1</v>
      </c>
      <c r="DG30" s="23">
        <v>0.25</v>
      </c>
      <c r="DH30" s="17">
        <v>0.25</v>
      </c>
      <c r="DI30" s="5">
        <v>1</v>
      </c>
      <c r="DJ30" s="23">
        <f>DI30*C30</f>
        <v>0.25</v>
      </c>
      <c r="DK30" s="17">
        <f t="shared" si="33"/>
        <v>0.25</v>
      </c>
      <c r="DL30" s="5">
        <v>1</v>
      </c>
      <c r="DM30" s="23">
        <f>DL30*C30</f>
        <v>0.25</v>
      </c>
      <c r="DN30" s="17">
        <f t="shared" si="37"/>
        <v>0.25</v>
      </c>
      <c r="DO30" s="5">
        <v>1</v>
      </c>
      <c r="DP30" s="23">
        <f>DO30*C30</f>
        <v>0.25</v>
      </c>
      <c r="DQ30" s="17">
        <f t="shared" si="11"/>
        <v>0.25</v>
      </c>
      <c r="DR30" s="44">
        <f t="shared" si="12"/>
        <v>38</v>
      </c>
      <c r="DS30" s="41">
        <f t="shared" si="12"/>
        <v>9</v>
      </c>
      <c r="DT30" s="41">
        <f t="shared" si="12"/>
        <v>9</v>
      </c>
      <c r="DU30" s="92">
        <f t="shared" si="38"/>
        <v>9.5</v>
      </c>
    </row>
    <row r="31" spans="1:125" ht="12.75">
      <c r="A31" s="139" t="s">
        <v>198</v>
      </c>
      <c r="B31" s="139"/>
      <c r="C31" s="139"/>
      <c r="D31" s="139"/>
      <c r="E31" s="5"/>
      <c r="F31" s="31">
        <f>SUM(F4:F30)</f>
        <v>282.6</v>
      </c>
      <c r="G31" s="31">
        <f>SUM(G4:G30)</f>
        <v>282.6</v>
      </c>
      <c r="H31" s="5"/>
      <c r="I31" s="31">
        <f>SUM(I4:I30)</f>
        <v>108.23224999999998</v>
      </c>
      <c r="J31" s="31">
        <f>SUM(J4:J30)</f>
        <v>108.23224999999998</v>
      </c>
      <c r="K31" s="5"/>
      <c r="L31" s="31">
        <f>SUM(L4:L30)</f>
        <v>226.99110999999996</v>
      </c>
      <c r="M31" s="31">
        <f>SUM(M4:M30)</f>
        <v>226.99110999999996</v>
      </c>
      <c r="N31" s="5"/>
      <c r="O31" s="31">
        <f>SUM(O4:O30)</f>
        <v>266.63</v>
      </c>
      <c r="P31" s="31">
        <f>SUM(P4:P30)</f>
        <v>266.63</v>
      </c>
      <c r="Q31" s="5"/>
      <c r="R31" s="31">
        <f>SUM(R4:R30)</f>
        <v>340.55000000000007</v>
      </c>
      <c r="S31" s="31">
        <f>SUM(S4:S30)</f>
        <v>340.55000000000007</v>
      </c>
      <c r="T31" s="5"/>
      <c r="U31" s="31">
        <f>SUM(U4:U30)</f>
        <v>276.21698000000004</v>
      </c>
      <c r="V31" s="31">
        <f>SUM(V4:V30)</f>
        <v>276.21698000000004</v>
      </c>
      <c r="W31" s="5"/>
      <c r="X31" s="31">
        <f>SUM(X4:X30)</f>
        <v>299.5800000000001</v>
      </c>
      <c r="Y31" s="31">
        <f>SUM(Y4:Y30)</f>
        <v>299.5800000000001</v>
      </c>
      <c r="Z31" s="5"/>
      <c r="AA31" s="31">
        <f>SUM(AA4:AA30)</f>
        <v>266.45</v>
      </c>
      <c r="AB31" s="31">
        <f>SUM(AB4:AB30)</f>
        <v>266.45</v>
      </c>
      <c r="AC31" s="5"/>
      <c r="AD31" s="31">
        <f>SUM(AD4:AD30)</f>
        <v>344.05</v>
      </c>
      <c r="AE31" s="31">
        <f>SUM(AE4:AE30)</f>
        <v>344.05</v>
      </c>
      <c r="AF31" s="5"/>
      <c r="AG31" s="31">
        <f>SUM(AG4:AG30)</f>
        <v>427.91</v>
      </c>
      <c r="AH31" s="31">
        <f>SUM(AH4:AH30)</f>
        <v>427.91</v>
      </c>
      <c r="AI31" s="5"/>
      <c r="AJ31" s="31">
        <f>SUM(AJ4:AJ30)</f>
        <v>403.13</v>
      </c>
      <c r="AK31" s="31">
        <f>SUM(AK4:AK30)</f>
        <v>403.13</v>
      </c>
      <c r="AL31" s="5"/>
      <c r="AM31" s="31">
        <f>SUM(AM4:AM30)</f>
        <v>297.1</v>
      </c>
      <c r="AN31" s="31">
        <f>SUM(AN4:AN30)</f>
        <v>297.1</v>
      </c>
      <c r="AO31" s="5"/>
      <c r="AP31" s="31">
        <f>SUM(AP4:AP30)</f>
        <v>254.23999999999998</v>
      </c>
      <c r="AQ31" s="31">
        <f>SUM(AQ4:AQ30)</f>
        <v>254.23999999999998</v>
      </c>
      <c r="AR31" s="5"/>
      <c r="AS31" s="31">
        <f>SUM(AS4:AS30)</f>
        <v>223.91999999999996</v>
      </c>
      <c r="AT31" s="31">
        <f>SUM(AT4:AT30)</f>
        <v>223.91999999999996</v>
      </c>
      <c r="AU31" s="5"/>
      <c r="AV31" s="31">
        <f>SUM(AV4:AV30)</f>
        <v>259.52024000000006</v>
      </c>
      <c r="AW31" s="31">
        <f>SUM(AW4:AW30)</f>
        <v>259.52024000000006</v>
      </c>
      <c r="AX31" s="5"/>
      <c r="AY31" s="31">
        <f>SUM(AY4:AY30)</f>
        <v>322.63000000000005</v>
      </c>
      <c r="AZ31" s="31">
        <f>SUM(AZ4:AZ30)</f>
        <v>322.63000000000005</v>
      </c>
      <c r="BA31" s="5"/>
      <c r="BB31" s="31">
        <f>SUM(BB4:BB30)</f>
        <v>121.10905999999997</v>
      </c>
      <c r="BC31" s="31">
        <f>SUM(BC4:BC30)</f>
        <v>121.10905999999997</v>
      </c>
      <c r="BD31" s="5"/>
      <c r="BE31" s="31">
        <f>SUM(BE4:BE30)</f>
        <v>218.68818</v>
      </c>
      <c r="BF31" s="31">
        <f>SUM(BF4:BF30)</f>
        <v>218.68818</v>
      </c>
      <c r="BG31" s="5"/>
      <c r="BH31" s="31">
        <f>SUM(BH4:BH30)</f>
        <v>210.49437999999998</v>
      </c>
      <c r="BI31" s="31">
        <f>SUM(BI4:BI30)</f>
        <v>210.49437999999998</v>
      </c>
      <c r="BJ31" s="5"/>
      <c r="BK31" s="31">
        <f>SUM(BK4:BK30)</f>
        <v>220.87924999999998</v>
      </c>
      <c r="BL31" s="31">
        <f>SUM(BL4:BL30)</f>
        <v>220.87924999999998</v>
      </c>
      <c r="BM31" s="5"/>
      <c r="BN31" s="31">
        <f>SUM(BN4:BN30)</f>
        <v>300.82000000000005</v>
      </c>
      <c r="BO31" s="31">
        <f>SUM(BO4:BO30)</f>
        <v>300.82000000000005</v>
      </c>
      <c r="BP31" s="5"/>
      <c r="BQ31" s="31">
        <f>SUM(BQ4:BQ30)</f>
        <v>229.53175000000002</v>
      </c>
      <c r="BR31" s="31">
        <f>SUM(BR4:BR30)</f>
        <v>229.53175000000002</v>
      </c>
      <c r="BS31" s="5"/>
      <c r="BT31" s="31">
        <f>SUM(BT4:BT30)</f>
        <v>322.96000000000004</v>
      </c>
      <c r="BU31" s="31">
        <f>SUM(BU4:BU30)</f>
        <v>322.96000000000004</v>
      </c>
      <c r="BV31" s="5"/>
      <c r="BW31" s="31">
        <f>SUM(BW4:BW30)</f>
        <v>355.74000000000007</v>
      </c>
      <c r="BX31" s="31">
        <f>SUM(BX4:BX30)</f>
        <v>355.74000000000007</v>
      </c>
      <c r="BY31" s="5"/>
      <c r="BZ31" s="31">
        <f>SUM(BZ4:BZ30)</f>
        <v>293.59000000000003</v>
      </c>
      <c r="CA31" s="31">
        <f>SUM(CA4:CA30)</f>
        <v>293.59000000000003</v>
      </c>
      <c r="CB31" s="5"/>
      <c r="CC31" s="31">
        <f>SUM(CC4:CC30)</f>
        <v>238.08169999999998</v>
      </c>
      <c r="CD31" s="31">
        <f>SUM(CD4:CD30)</f>
        <v>238.08169999999998</v>
      </c>
      <c r="CE31" s="5"/>
      <c r="CF31" s="31">
        <f>SUM(CF4:CF30)</f>
        <v>0.12</v>
      </c>
      <c r="CG31" s="31">
        <f>SUM(CG4:CG30)</f>
        <v>0.12</v>
      </c>
      <c r="CH31" s="5"/>
      <c r="CI31" s="31">
        <f>SUM(CI4:CI30)</f>
        <v>306.50000000000006</v>
      </c>
      <c r="CJ31" s="31">
        <f>SUM(CJ4:CJ30)</f>
        <v>306.50000000000006</v>
      </c>
      <c r="CK31" s="5"/>
      <c r="CL31" s="31">
        <f>SUM(CL4:CL30)</f>
        <v>352.93000000000006</v>
      </c>
      <c r="CM31" s="31">
        <f>SUM(CM4:CM30)</f>
        <v>352.93000000000006</v>
      </c>
      <c r="CN31" s="5"/>
      <c r="CO31" s="31">
        <f>SUM(CO4:CO30)</f>
        <v>251.04999999999998</v>
      </c>
      <c r="CP31" s="31">
        <f>SUM(CP4:CP30)</f>
        <v>251.04999999999998</v>
      </c>
      <c r="CQ31" s="5"/>
      <c r="CR31" s="31">
        <f>SUM(CR4:CR30)</f>
        <v>358.8400000000001</v>
      </c>
      <c r="CS31" s="31">
        <f>SUM(CS4:CS30)</f>
        <v>358.8400000000001</v>
      </c>
      <c r="CT31" s="5"/>
      <c r="CU31" s="31">
        <f>SUM(CU4:CU30)</f>
        <v>358.87000000000006</v>
      </c>
      <c r="CV31" s="31">
        <f>SUM(CV4:CV30)</f>
        <v>358.87000000000006</v>
      </c>
      <c r="CW31" s="5"/>
      <c r="CX31" s="31">
        <f>SUM(CX4:CX30)</f>
        <v>66.92748</v>
      </c>
      <c r="CY31" s="31">
        <f>SUM(CY4:CY30)</f>
        <v>66.92748</v>
      </c>
      <c r="CZ31" s="5"/>
      <c r="DA31" s="31">
        <f>SUM(DA4:DA30)</f>
        <v>93.89999999999996</v>
      </c>
      <c r="DB31" s="31">
        <f>SUM(DB4:DB30)</f>
        <v>93.89999999999996</v>
      </c>
      <c r="DC31" s="5"/>
      <c r="DD31" s="31">
        <f>SUM(DD4:DD30)</f>
        <v>328.18</v>
      </c>
      <c r="DE31" s="31">
        <f>SUM(DE4:DE30)</f>
        <v>328.18</v>
      </c>
      <c r="DF31" s="5"/>
      <c r="DG31" s="31">
        <f>SUM(DG4:DG30)</f>
        <v>344.87000000000006</v>
      </c>
      <c r="DH31" s="31">
        <f>SUM(DH4:DH30)</f>
        <v>344.87000000000006</v>
      </c>
      <c r="DI31" s="5"/>
      <c r="DJ31" s="31">
        <f>SUM(DJ4:DJ30)</f>
        <v>270.05</v>
      </c>
      <c r="DK31" s="31">
        <f>SUM(DK4:DK30)</f>
        <v>270.05</v>
      </c>
      <c r="DL31" s="5"/>
      <c r="DM31" s="31">
        <f>SUM(DM4:DM30)</f>
        <v>318.66</v>
      </c>
      <c r="DN31" s="31">
        <f>SUM(DN4:DN30)</f>
        <v>318.66</v>
      </c>
      <c r="DO31" s="5"/>
      <c r="DP31" s="31">
        <f>SUM(DP4:DP30)</f>
        <v>336.7900000000001</v>
      </c>
      <c r="DQ31" s="31">
        <f>SUM(DQ4:DQ30)</f>
        <v>336.7900000000001</v>
      </c>
      <c r="DR31" s="31"/>
      <c r="DS31" s="41">
        <f>F31+I31+L31+O31+R31+U31+X31+AA31+AD31+AG31+AJ31+AM31+AP31+AS31+AV31+BB31+BE31+AY31+BH31+BK31+BN31+BQ31+BT31+BW31+BZ31+CC31+CF31+CI31+CL31+CO31+CR31+CU31+CX31+DA31+DD31+DG31+DJ31+DM31+DP31</f>
        <v>10499.332380000002</v>
      </c>
      <c r="DT31" s="41">
        <f>SUM(DT4:DT30)</f>
        <v>10499.33238</v>
      </c>
      <c r="DU31" s="92">
        <f>SUM(DU6:DU30)</f>
        <v>1801.7199999999998</v>
      </c>
    </row>
    <row r="32" spans="1:124" ht="12.75">
      <c r="A32" s="25" t="s">
        <v>197</v>
      </c>
      <c r="B32" s="15" t="s">
        <v>73</v>
      </c>
      <c r="C32" s="7"/>
      <c r="D32" s="7"/>
      <c r="E32" s="7"/>
      <c r="F32" s="7"/>
      <c r="G32" s="28"/>
      <c r="H32" s="28"/>
      <c r="I32" s="42"/>
      <c r="J32" s="28"/>
      <c r="K32" s="7"/>
      <c r="L32" s="7"/>
      <c r="M32" s="28"/>
      <c r="N32" s="7"/>
      <c r="O32" s="7"/>
      <c r="P32" s="28"/>
      <c r="Q32" s="7"/>
      <c r="R32" s="7"/>
      <c r="S32" s="28"/>
      <c r="T32" s="7"/>
      <c r="U32" s="7"/>
      <c r="V32" s="28"/>
      <c r="W32" s="7"/>
      <c r="X32" s="7"/>
      <c r="Y32" s="28"/>
      <c r="Z32" s="7"/>
      <c r="AA32" s="7"/>
      <c r="AB32" s="28"/>
      <c r="AC32" s="7"/>
      <c r="AD32" s="7"/>
      <c r="AE32" s="28"/>
      <c r="AF32" s="7"/>
      <c r="AG32" s="7"/>
      <c r="AH32" s="28"/>
      <c r="AI32" s="7"/>
      <c r="AJ32" s="7"/>
      <c r="AK32" s="28"/>
      <c r="AL32" s="7"/>
      <c r="AM32" s="7"/>
      <c r="AN32" s="28"/>
      <c r="AO32" s="7"/>
      <c r="AP32" s="7"/>
      <c r="AQ32" s="28"/>
      <c r="AR32" s="7"/>
      <c r="AS32" s="7"/>
      <c r="AT32" s="28"/>
      <c r="AU32" s="7"/>
      <c r="AV32" s="7"/>
      <c r="AW32" s="28"/>
      <c r="AX32" s="7"/>
      <c r="AY32" s="7"/>
      <c r="AZ32" s="28"/>
      <c r="BA32" s="7"/>
      <c r="BB32" s="7"/>
      <c r="BC32" s="28"/>
      <c r="BD32" s="7"/>
      <c r="BE32" s="7"/>
      <c r="BF32" s="28"/>
      <c r="BG32" s="7"/>
      <c r="BH32" s="7"/>
      <c r="BI32" s="28"/>
      <c r="BJ32" s="7"/>
      <c r="BK32" s="7"/>
      <c r="BL32" s="28"/>
      <c r="BM32" s="7"/>
      <c r="BN32" s="7"/>
      <c r="BO32" s="28"/>
      <c r="BP32" s="7"/>
      <c r="BQ32" s="7"/>
      <c r="BR32" s="28"/>
      <c r="BS32" s="7"/>
      <c r="BT32" s="7"/>
      <c r="BU32" s="28"/>
      <c r="BV32" s="7"/>
      <c r="BW32" s="7"/>
      <c r="BX32" s="28"/>
      <c r="BY32" s="7"/>
      <c r="BZ32" s="7"/>
      <c r="CA32" s="28"/>
      <c r="CB32" s="7"/>
      <c r="CC32" s="7"/>
      <c r="CD32" s="28"/>
      <c r="CE32" s="7"/>
      <c r="CF32" s="7"/>
      <c r="CG32" s="28"/>
      <c r="CH32" s="7"/>
      <c r="CI32" s="7"/>
      <c r="CJ32" s="28"/>
      <c r="CK32" s="7"/>
      <c r="CL32" s="7"/>
      <c r="CM32" s="28"/>
      <c r="CN32" s="7"/>
      <c r="CO32" s="7"/>
      <c r="CP32" s="28"/>
      <c r="CQ32" s="7"/>
      <c r="CR32" s="7"/>
      <c r="CS32" s="28"/>
      <c r="CT32" s="7"/>
      <c r="CU32" s="7"/>
      <c r="CV32" s="28"/>
      <c r="CW32" s="7"/>
      <c r="CX32" s="7"/>
      <c r="CY32" s="28"/>
      <c r="CZ32" s="7"/>
      <c r="DA32" s="7"/>
      <c r="DB32" s="28"/>
      <c r="DC32" s="7"/>
      <c r="DD32" s="7"/>
      <c r="DE32" s="28"/>
      <c r="DF32" s="7"/>
      <c r="DG32" s="7"/>
      <c r="DH32" s="28"/>
      <c r="DI32" s="7"/>
      <c r="DJ32" s="7"/>
      <c r="DK32" s="28"/>
      <c r="DL32" s="7"/>
      <c r="DM32" s="7"/>
      <c r="DN32" s="28"/>
      <c r="DO32" s="7"/>
      <c r="DP32" s="7"/>
      <c r="DQ32" s="28"/>
      <c r="DR32" s="40"/>
      <c r="DS32" s="42"/>
      <c r="DT32" s="42"/>
    </row>
    <row r="33" spans="1:125" ht="12.75">
      <c r="A33" s="13" t="s">
        <v>16</v>
      </c>
      <c r="B33" s="10" t="s">
        <v>8</v>
      </c>
      <c r="C33" s="12">
        <v>0.00375</v>
      </c>
      <c r="D33" s="12" t="s">
        <v>6</v>
      </c>
      <c r="E33" s="10">
        <v>2063</v>
      </c>
      <c r="F33" s="46">
        <f>E33*C33</f>
        <v>7.73625</v>
      </c>
      <c r="G33" s="18">
        <f>F33</f>
        <v>7.73625</v>
      </c>
      <c r="H33" s="10">
        <v>557</v>
      </c>
      <c r="I33" s="46">
        <f>H33*C33</f>
        <v>2.08875</v>
      </c>
      <c r="J33" s="18">
        <f>I33</f>
        <v>2.08875</v>
      </c>
      <c r="K33" s="10">
        <v>2204</v>
      </c>
      <c r="L33" s="46">
        <f>C33*K33</f>
        <v>8.265</v>
      </c>
      <c r="M33" s="18">
        <f>L33</f>
        <v>8.265</v>
      </c>
      <c r="N33" s="10">
        <v>2072</v>
      </c>
      <c r="O33" s="46">
        <f>N33*C33</f>
        <v>7.77</v>
      </c>
      <c r="P33" s="18">
        <f>O33</f>
        <v>7.77</v>
      </c>
      <c r="Q33" s="10">
        <v>1537</v>
      </c>
      <c r="R33" s="46">
        <f>Q33*C33</f>
        <v>5.76375</v>
      </c>
      <c r="S33" s="18">
        <f>R33</f>
        <v>5.76375</v>
      </c>
      <c r="T33" s="10">
        <v>1889</v>
      </c>
      <c r="U33" s="46">
        <f>T33*C33</f>
        <v>7.083749999999999</v>
      </c>
      <c r="V33" s="18">
        <f>U33</f>
        <v>7.083749999999999</v>
      </c>
      <c r="W33" s="10">
        <v>2054</v>
      </c>
      <c r="X33" s="46">
        <f>C33*W33</f>
        <v>7.7025</v>
      </c>
      <c r="Y33" s="18">
        <f>X33</f>
        <v>7.7025</v>
      </c>
      <c r="Z33" s="10">
        <v>1176</v>
      </c>
      <c r="AA33" s="46">
        <f>Z33*C33</f>
        <v>4.41</v>
      </c>
      <c r="AB33" s="18">
        <f>AA33</f>
        <v>4.41</v>
      </c>
      <c r="AC33" s="10">
        <v>2421</v>
      </c>
      <c r="AD33" s="46">
        <f>AC33*C33</f>
        <v>9.07875</v>
      </c>
      <c r="AE33" s="18">
        <f>AD33</f>
        <v>9.07875</v>
      </c>
      <c r="AF33" s="10">
        <v>3384</v>
      </c>
      <c r="AG33" s="46">
        <f>AF33*C33</f>
        <v>12.69</v>
      </c>
      <c r="AH33" s="18">
        <f>AG33</f>
        <v>12.69</v>
      </c>
      <c r="AI33" s="10">
        <v>3155</v>
      </c>
      <c r="AJ33" s="46">
        <f>AI33*C33</f>
        <v>11.831249999999999</v>
      </c>
      <c r="AK33" s="18">
        <f>AJ33</f>
        <v>11.831249999999999</v>
      </c>
      <c r="AL33" s="10">
        <v>1810</v>
      </c>
      <c r="AM33" s="46">
        <f>AL33*C33</f>
        <v>6.7875</v>
      </c>
      <c r="AN33" s="18">
        <f>AM33</f>
        <v>6.7875</v>
      </c>
      <c r="AO33" s="10">
        <v>1707</v>
      </c>
      <c r="AP33" s="46">
        <f>AO33*C33</f>
        <v>6.40125</v>
      </c>
      <c r="AQ33" s="18">
        <f>AP33</f>
        <v>6.40125</v>
      </c>
      <c r="AR33" s="10">
        <v>900</v>
      </c>
      <c r="AS33" s="46">
        <f>AR33*C33</f>
        <v>3.375</v>
      </c>
      <c r="AT33" s="18">
        <f>AS33</f>
        <v>3.375</v>
      </c>
      <c r="AU33" s="10">
        <v>1205</v>
      </c>
      <c r="AV33" s="46">
        <f>AU33*C33</f>
        <v>4.51875</v>
      </c>
      <c r="AW33" s="18">
        <f>AV33</f>
        <v>4.51875</v>
      </c>
      <c r="AX33" s="10">
        <v>1918</v>
      </c>
      <c r="AY33" s="46">
        <f>AX33*C33</f>
        <v>7.1925</v>
      </c>
      <c r="AZ33" s="18">
        <f>AY33</f>
        <v>7.1925</v>
      </c>
      <c r="BA33" s="95">
        <v>1063</v>
      </c>
      <c r="BB33" s="46">
        <f>BA33*C33</f>
        <v>3.98625</v>
      </c>
      <c r="BC33" s="18">
        <f>BB33</f>
        <v>3.98625</v>
      </c>
      <c r="BD33" s="10">
        <v>1417</v>
      </c>
      <c r="BE33" s="46">
        <f>BD33*C33</f>
        <v>5.31375</v>
      </c>
      <c r="BF33" s="18">
        <f>BE33</f>
        <v>5.31375</v>
      </c>
      <c r="BG33" s="10">
        <v>777</v>
      </c>
      <c r="BH33" s="46">
        <f>BG33*C33</f>
        <v>2.91375</v>
      </c>
      <c r="BI33" s="18">
        <f>BH33</f>
        <v>2.91375</v>
      </c>
      <c r="BJ33" s="10">
        <v>1581</v>
      </c>
      <c r="BK33" s="46">
        <f>BJ33*C33</f>
        <v>5.92875</v>
      </c>
      <c r="BL33" s="18">
        <f>BK33</f>
        <v>5.92875</v>
      </c>
      <c r="BM33" s="10">
        <v>2967</v>
      </c>
      <c r="BN33" s="46">
        <f>BM33*C33</f>
        <v>11.126249999999999</v>
      </c>
      <c r="BO33" s="18">
        <f>BN33</f>
        <v>11.126249999999999</v>
      </c>
      <c r="BP33" s="10">
        <v>1123</v>
      </c>
      <c r="BQ33" s="46">
        <f>BP33*C33</f>
        <v>4.21125</v>
      </c>
      <c r="BR33" s="18">
        <f>BQ33</f>
        <v>4.21125</v>
      </c>
      <c r="BS33" s="10">
        <v>3091</v>
      </c>
      <c r="BT33" s="46">
        <f>BS33*C33</f>
        <v>11.591249999999999</v>
      </c>
      <c r="BU33" s="18">
        <f>BT33</f>
        <v>11.591249999999999</v>
      </c>
      <c r="BV33" s="10">
        <v>2198</v>
      </c>
      <c r="BW33" s="46">
        <f>BV33*C33</f>
        <v>8.2425</v>
      </c>
      <c r="BX33" s="18">
        <f>BW33</f>
        <v>8.2425</v>
      </c>
      <c r="BY33" s="10">
        <v>1693</v>
      </c>
      <c r="BZ33" s="46">
        <f>BY33*C33</f>
        <v>6.34875</v>
      </c>
      <c r="CA33" s="18">
        <f>BZ33</f>
        <v>6.34875</v>
      </c>
      <c r="CB33" s="10">
        <v>2988</v>
      </c>
      <c r="CC33" s="46">
        <f>C33*CB33</f>
        <v>11.205</v>
      </c>
      <c r="CD33" s="18">
        <f>CC33</f>
        <v>11.205</v>
      </c>
      <c r="CE33" s="10">
        <v>337</v>
      </c>
      <c r="CF33" s="46">
        <f>CE33*C33</f>
        <v>1.26375</v>
      </c>
      <c r="CG33" s="18">
        <f>CF33</f>
        <v>1.26375</v>
      </c>
      <c r="CH33" s="10">
        <v>2240</v>
      </c>
      <c r="CI33" s="46">
        <f>CH33*C33</f>
        <v>8.4</v>
      </c>
      <c r="CJ33" s="18">
        <f>CI33</f>
        <v>8.4</v>
      </c>
      <c r="CK33" s="10">
        <v>2108</v>
      </c>
      <c r="CL33" s="46">
        <f>CK33*C33</f>
        <v>7.904999999999999</v>
      </c>
      <c r="CM33" s="18">
        <f>CL33</f>
        <v>7.904999999999999</v>
      </c>
      <c r="CN33" s="10">
        <v>1276</v>
      </c>
      <c r="CO33" s="46">
        <f>CN33*C33</f>
        <v>4.785</v>
      </c>
      <c r="CP33" s="18">
        <f>CO33</f>
        <v>4.785</v>
      </c>
      <c r="CQ33" s="10">
        <v>2645</v>
      </c>
      <c r="CR33" s="46">
        <f>CQ33*C33</f>
        <v>9.91875</v>
      </c>
      <c r="CS33" s="18">
        <f>CR33</f>
        <v>9.91875</v>
      </c>
      <c r="CT33" s="10">
        <v>2601</v>
      </c>
      <c r="CU33" s="46">
        <f>CT33*C33</f>
        <v>9.75375</v>
      </c>
      <c r="CV33" s="18">
        <f>CU33</f>
        <v>9.75375</v>
      </c>
      <c r="CW33" s="10">
        <v>0</v>
      </c>
      <c r="CX33" s="46">
        <f>CW33*C33</f>
        <v>0</v>
      </c>
      <c r="CY33" s="18">
        <f>CX33</f>
        <v>0</v>
      </c>
      <c r="CZ33" s="10">
        <v>419</v>
      </c>
      <c r="DA33" s="46">
        <f>CZ33*C33</f>
        <v>1.57125</v>
      </c>
      <c r="DB33" s="18">
        <f>DA33</f>
        <v>1.57125</v>
      </c>
      <c r="DC33" s="10">
        <v>2097</v>
      </c>
      <c r="DD33" s="46">
        <f>DC33*C33</f>
        <v>7.86375</v>
      </c>
      <c r="DE33" s="18">
        <f>DD33</f>
        <v>7.86375</v>
      </c>
      <c r="DF33" s="10">
        <v>2196</v>
      </c>
      <c r="DG33" s="46">
        <f>DF33*C33</f>
        <v>8.235</v>
      </c>
      <c r="DH33" s="18">
        <f>DG33</f>
        <v>8.235</v>
      </c>
      <c r="DI33" s="10">
        <v>1734</v>
      </c>
      <c r="DJ33" s="46">
        <f>DI33*C33</f>
        <v>6.5024999999999995</v>
      </c>
      <c r="DK33" s="18">
        <f>DJ33</f>
        <v>6.5024999999999995</v>
      </c>
      <c r="DL33" s="10">
        <v>2099</v>
      </c>
      <c r="DM33" s="46">
        <f>DL33*C33</f>
        <v>7.87125</v>
      </c>
      <c r="DN33" s="18">
        <f>DM33</f>
        <v>7.87125</v>
      </c>
      <c r="DO33" s="10">
        <v>2556</v>
      </c>
      <c r="DP33" s="46">
        <f>DO33*C33</f>
        <v>9.584999999999999</v>
      </c>
      <c r="DQ33" s="18">
        <f>DP33</f>
        <v>9.584999999999999</v>
      </c>
      <c r="DR33" s="44">
        <f aca="true" t="shared" si="72" ref="DR33:DT37">E33+H33+K33+N33+Q33+T33+W33+Z33+AC33+AF33+AI33+AL33+AO33+AR33+AU33+BA33+BD33+AX33+BG33+BJ33+BM33+BP33+BS33+BV33+BY33+CB33+CE33+CH33+CK33+CN33+CQ33+CT33+CW33+CZ33+DC33+DF33+DI33+DL33+DO33</f>
        <v>71258</v>
      </c>
      <c r="DS33" s="41">
        <f t="shared" si="72"/>
        <v>267.2174999999999</v>
      </c>
      <c r="DT33" s="41">
        <f t="shared" si="72"/>
        <v>267.2174999999999</v>
      </c>
      <c r="DU33" s="1">
        <f>C33*DR33</f>
        <v>267.2175</v>
      </c>
    </row>
    <row r="34" spans="1:125" ht="12.75">
      <c r="A34" s="6" t="s">
        <v>17</v>
      </c>
      <c r="B34" s="5" t="s">
        <v>9</v>
      </c>
      <c r="C34" s="8">
        <v>0.01</v>
      </c>
      <c r="D34" s="6" t="s">
        <v>13</v>
      </c>
      <c r="E34" s="5">
        <v>9</v>
      </c>
      <c r="F34" s="23">
        <f>E34*C34</f>
        <v>0.09</v>
      </c>
      <c r="G34" s="18">
        <f>F34</f>
        <v>0.09</v>
      </c>
      <c r="H34" s="86">
        <v>5</v>
      </c>
      <c r="I34" s="34">
        <f>H34*C34</f>
        <v>0.05</v>
      </c>
      <c r="J34" s="93">
        <f>I34</f>
        <v>0.05</v>
      </c>
      <c r="K34" s="5">
        <v>11</v>
      </c>
      <c r="L34" s="23">
        <f>K34*C34</f>
        <v>0.11</v>
      </c>
      <c r="M34" s="18">
        <f>L34</f>
        <v>0.11</v>
      </c>
      <c r="N34" s="5">
        <v>11</v>
      </c>
      <c r="O34" s="23">
        <f>N34*C34</f>
        <v>0.11</v>
      </c>
      <c r="P34" s="18">
        <f>O34</f>
        <v>0.11</v>
      </c>
      <c r="Q34" s="5">
        <v>18</v>
      </c>
      <c r="R34" s="23">
        <f>Q34*C34</f>
        <v>0.18</v>
      </c>
      <c r="S34" s="18">
        <f>R34</f>
        <v>0.18</v>
      </c>
      <c r="T34" s="5">
        <v>17</v>
      </c>
      <c r="U34" s="23">
        <f>T34*C34</f>
        <v>0.17</v>
      </c>
      <c r="V34" s="18">
        <f>U34</f>
        <v>0.17</v>
      </c>
      <c r="W34" s="5">
        <v>14</v>
      </c>
      <c r="X34" s="23">
        <f>W34*C34</f>
        <v>0.14</v>
      </c>
      <c r="Y34" s="18">
        <f>X34</f>
        <v>0.14</v>
      </c>
      <c r="Z34" s="5">
        <v>11</v>
      </c>
      <c r="AA34" s="23">
        <f>Z34*C34</f>
        <v>0.11</v>
      </c>
      <c r="AB34" s="18">
        <f>AA34</f>
        <v>0.11</v>
      </c>
      <c r="AC34" s="5">
        <v>19</v>
      </c>
      <c r="AD34" s="23">
        <f>AC34*C34</f>
        <v>0.19</v>
      </c>
      <c r="AE34" s="18">
        <f>AD34</f>
        <v>0.19</v>
      </c>
      <c r="AF34" s="5">
        <v>27</v>
      </c>
      <c r="AG34" s="23">
        <f>AF34*C34</f>
        <v>0.27</v>
      </c>
      <c r="AH34" s="18">
        <f>AG34</f>
        <v>0.27</v>
      </c>
      <c r="AI34" s="5">
        <v>4</v>
      </c>
      <c r="AJ34" s="23">
        <f>AI34*C34</f>
        <v>0.04</v>
      </c>
      <c r="AK34" s="18">
        <f>AJ34</f>
        <v>0.04</v>
      </c>
      <c r="AL34" s="5">
        <v>14</v>
      </c>
      <c r="AM34" s="23">
        <f>AL34*C34</f>
        <v>0.14</v>
      </c>
      <c r="AN34" s="18">
        <f>AM34</f>
        <v>0.14</v>
      </c>
      <c r="AO34" s="5">
        <v>10</v>
      </c>
      <c r="AP34" s="23">
        <f>AO34*C34</f>
        <v>0.1</v>
      </c>
      <c r="AQ34" s="18">
        <f>AP34</f>
        <v>0.1</v>
      </c>
      <c r="AR34" s="5">
        <v>7</v>
      </c>
      <c r="AS34" s="23">
        <f>AR34*C34</f>
        <v>0.07</v>
      </c>
      <c r="AT34" s="18">
        <f>AS34</f>
        <v>0.07</v>
      </c>
      <c r="AU34" s="5">
        <v>11</v>
      </c>
      <c r="AV34" s="23">
        <f>AU34*C34</f>
        <v>0.11</v>
      </c>
      <c r="AW34" s="18">
        <f>AV34</f>
        <v>0.11</v>
      </c>
      <c r="AX34" s="5">
        <v>16</v>
      </c>
      <c r="AY34" s="23">
        <f>AX34*C34</f>
        <v>0.16</v>
      </c>
      <c r="AZ34" s="18">
        <f>AY34</f>
        <v>0.16</v>
      </c>
      <c r="BA34" s="5">
        <v>7</v>
      </c>
      <c r="BB34" s="23">
        <f>BA34*C34</f>
        <v>0.07</v>
      </c>
      <c r="BC34" s="18">
        <f>BB34</f>
        <v>0.07</v>
      </c>
      <c r="BD34" s="5">
        <v>7</v>
      </c>
      <c r="BE34" s="23">
        <f>BD34*C34</f>
        <v>0.07</v>
      </c>
      <c r="BF34" s="18">
        <f>BE34</f>
        <v>0.07</v>
      </c>
      <c r="BG34" s="5">
        <v>7</v>
      </c>
      <c r="BH34" s="47">
        <f>BG34*C34</f>
        <v>0.07</v>
      </c>
      <c r="BI34" s="18">
        <f>BH34</f>
        <v>0.07</v>
      </c>
      <c r="BJ34" s="5">
        <v>13</v>
      </c>
      <c r="BK34" s="23">
        <f>BJ34*C34</f>
        <v>0.13</v>
      </c>
      <c r="BL34" s="18">
        <f>BK34</f>
        <v>0.13</v>
      </c>
      <c r="BM34" s="5">
        <v>21</v>
      </c>
      <c r="BN34" s="23">
        <f>BM34*C34</f>
        <v>0.21</v>
      </c>
      <c r="BO34" s="18">
        <f>BN34</f>
        <v>0.21</v>
      </c>
      <c r="BP34" s="5">
        <v>9</v>
      </c>
      <c r="BQ34" s="23">
        <f>BP34*C34</f>
        <v>0.09</v>
      </c>
      <c r="BR34" s="18">
        <f>BQ34</f>
        <v>0.09</v>
      </c>
      <c r="BS34" s="5">
        <v>16</v>
      </c>
      <c r="BT34" s="23">
        <f>BS34*C34</f>
        <v>0.16</v>
      </c>
      <c r="BU34" s="18">
        <f>BT34</f>
        <v>0.16</v>
      </c>
      <c r="BV34" s="5">
        <v>20</v>
      </c>
      <c r="BW34" s="23">
        <f>BV34*C34</f>
        <v>0.2</v>
      </c>
      <c r="BX34" s="18">
        <f>BW34</f>
        <v>0.2</v>
      </c>
      <c r="BY34" s="5">
        <v>14</v>
      </c>
      <c r="BZ34" s="23">
        <f>BY34*C34</f>
        <v>0.14</v>
      </c>
      <c r="CA34" s="18">
        <f>BZ34</f>
        <v>0.14</v>
      </c>
      <c r="CB34" s="5">
        <v>23</v>
      </c>
      <c r="CC34" s="23">
        <f>CB34*C34</f>
        <v>0.23</v>
      </c>
      <c r="CD34" s="18">
        <f>CC34</f>
        <v>0.23</v>
      </c>
      <c r="CE34" s="5">
        <v>1</v>
      </c>
      <c r="CF34" s="23">
        <f>CE34*C34</f>
        <v>0.01</v>
      </c>
      <c r="CG34" s="18">
        <f>CF34</f>
        <v>0.01</v>
      </c>
      <c r="CH34" s="5">
        <v>14</v>
      </c>
      <c r="CI34" s="23">
        <f>CH34*C34</f>
        <v>0.14</v>
      </c>
      <c r="CJ34" s="18">
        <f>CI34</f>
        <v>0.14</v>
      </c>
      <c r="CK34" s="5">
        <v>19</v>
      </c>
      <c r="CL34" s="23">
        <f>CK34*C34</f>
        <v>0.19</v>
      </c>
      <c r="CM34" s="18">
        <f>CL34</f>
        <v>0.19</v>
      </c>
      <c r="CN34" s="5">
        <v>10</v>
      </c>
      <c r="CO34" s="23">
        <f>CN34*C34</f>
        <v>0.1</v>
      </c>
      <c r="CP34" s="18">
        <f>CO34</f>
        <v>0.1</v>
      </c>
      <c r="CQ34" s="5">
        <v>20</v>
      </c>
      <c r="CR34" s="23">
        <f>CQ34*C34</f>
        <v>0.2</v>
      </c>
      <c r="CS34" s="18">
        <f>CR34</f>
        <v>0.2</v>
      </c>
      <c r="CT34" s="5">
        <v>20</v>
      </c>
      <c r="CU34" s="23">
        <f>CT34*C34</f>
        <v>0.2</v>
      </c>
      <c r="CV34" s="18">
        <f>CU34</f>
        <v>0.2</v>
      </c>
      <c r="CW34" s="5">
        <v>0</v>
      </c>
      <c r="CX34" s="23">
        <f>CW34*C34</f>
        <v>0</v>
      </c>
      <c r="CY34" s="18">
        <f>CX34</f>
        <v>0</v>
      </c>
      <c r="CZ34" s="5">
        <v>5</v>
      </c>
      <c r="DA34" s="23">
        <f>CZ34*C34</f>
        <v>0.05</v>
      </c>
      <c r="DB34" s="18">
        <f>DA34</f>
        <v>0.05</v>
      </c>
      <c r="DC34" s="5">
        <v>17</v>
      </c>
      <c r="DD34" s="23">
        <f>C34*DC34</f>
        <v>0.17</v>
      </c>
      <c r="DE34" s="18">
        <f>DD34</f>
        <v>0.17</v>
      </c>
      <c r="DF34" s="5">
        <v>19</v>
      </c>
      <c r="DG34" s="23">
        <f>DF34*C34</f>
        <v>0.19</v>
      </c>
      <c r="DH34" s="18">
        <f>DG34</f>
        <v>0.19</v>
      </c>
      <c r="DI34" s="5">
        <v>11</v>
      </c>
      <c r="DJ34" s="23">
        <f>DI34*C34</f>
        <v>0.11</v>
      </c>
      <c r="DK34" s="18">
        <f>DJ34</f>
        <v>0.11</v>
      </c>
      <c r="DL34" s="5">
        <v>16</v>
      </c>
      <c r="DM34" s="23">
        <f>DL34*C34</f>
        <v>0.16</v>
      </c>
      <c r="DN34" s="18">
        <f>DM34</f>
        <v>0.16</v>
      </c>
      <c r="DO34" s="5">
        <v>18</v>
      </c>
      <c r="DP34" s="23">
        <f>DO34*C34</f>
        <v>0.18</v>
      </c>
      <c r="DQ34" s="18">
        <f>DP34</f>
        <v>0.18</v>
      </c>
      <c r="DR34" s="44">
        <f t="shared" si="72"/>
        <v>511</v>
      </c>
      <c r="DS34" s="41">
        <f t="shared" si="72"/>
        <v>5.110000000000001</v>
      </c>
      <c r="DT34" s="41">
        <f t="shared" si="72"/>
        <v>5.110000000000001</v>
      </c>
      <c r="DU34" s="1">
        <f>C34*DR34</f>
        <v>5.11</v>
      </c>
    </row>
    <row r="35" spans="1:125" ht="25.5">
      <c r="A35" s="6" t="s">
        <v>47</v>
      </c>
      <c r="B35" s="5" t="s">
        <v>10</v>
      </c>
      <c r="C35" s="8">
        <v>0.001</v>
      </c>
      <c r="D35" s="6" t="s">
        <v>12</v>
      </c>
      <c r="E35" s="5">
        <v>160</v>
      </c>
      <c r="F35" s="23">
        <f>E35*C35</f>
        <v>0.16</v>
      </c>
      <c r="G35" s="18">
        <f>F35</f>
        <v>0.16</v>
      </c>
      <c r="H35" s="86">
        <v>160</v>
      </c>
      <c r="I35" s="34">
        <f>C35*H35</f>
        <v>0.16</v>
      </c>
      <c r="J35" s="93">
        <f>I35</f>
        <v>0.16</v>
      </c>
      <c r="K35" s="5">
        <v>115</v>
      </c>
      <c r="L35" s="23">
        <f>K35*C35</f>
        <v>0.115</v>
      </c>
      <c r="M35" s="18">
        <f>L35</f>
        <v>0.115</v>
      </c>
      <c r="N35" s="5">
        <v>333</v>
      </c>
      <c r="O35" s="23">
        <f>N35*C35</f>
        <v>0.333</v>
      </c>
      <c r="P35" s="18">
        <f>O35</f>
        <v>0.333</v>
      </c>
      <c r="Q35" s="5">
        <v>160</v>
      </c>
      <c r="R35" s="23">
        <f>Q35*C35</f>
        <v>0.16</v>
      </c>
      <c r="S35" s="18">
        <f>R35</f>
        <v>0.16</v>
      </c>
      <c r="T35" s="5">
        <v>160</v>
      </c>
      <c r="U35" s="23">
        <f>T35*C35</f>
        <v>0.16</v>
      </c>
      <c r="V35" s="18">
        <f>U35</f>
        <v>0.16</v>
      </c>
      <c r="W35" s="5">
        <v>160</v>
      </c>
      <c r="X35" s="23">
        <f>W35*C35</f>
        <v>0.16</v>
      </c>
      <c r="Y35" s="18">
        <f>X35</f>
        <v>0.16</v>
      </c>
      <c r="Z35" s="5">
        <v>120</v>
      </c>
      <c r="AA35" s="23">
        <f>Z35*C35</f>
        <v>0.12</v>
      </c>
      <c r="AB35" s="18">
        <f>AA35</f>
        <v>0.12</v>
      </c>
      <c r="AC35" s="5">
        <v>160</v>
      </c>
      <c r="AD35" s="23">
        <f>AC35*C35</f>
        <v>0.16</v>
      </c>
      <c r="AE35" s="18">
        <f>AD35</f>
        <v>0.16</v>
      </c>
      <c r="AF35" s="5">
        <v>160</v>
      </c>
      <c r="AG35" s="23">
        <f>AF35*C35</f>
        <v>0.16</v>
      </c>
      <c r="AH35" s="18">
        <f>AG35</f>
        <v>0.16</v>
      </c>
      <c r="AI35" s="5">
        <v>160</v>
      </c>
      <c r="AJ35" s="23">
        <f>AI35*C35</f>
        <v>0.16</v>
      </c>
      <c r="AK35" s="18">
        <f>AJ35</f>
        <v>0.16</v>
      </c>
      <c r="AL35" s="5">
        <v>42</v>
      </c>
      <c r="AM35" s="23">
        <f>AL35*C35</f>
        <v>0.042</v>
      </c>
      <c r="AN35" s="18">
        <f>AM35</f>
        <v>0.042</v>
      </c>
      <c r="AO35" s="5">
        <v>160</v>
      </c>
      <c r="AP35" s="23">
        <f>AO35*C35</f>
        <v>0.16</v>
      </c>
      <c r="AQ35" s="18">
        <f>AP35</f>
        <v>0.16</v>
      </c>
      <c r="AR35" s="5">
        <v>160</v>
      </c>
      <c r="AS35" s="23">
        <f>AR35*C35</f>
        <v>0.16</v>
      </c>
      <c r="AT35" s="18">
        <f>AS35</f>
        <v>0.16</v>
      </c>
      <c r="AU35" s="5">
        <v>160</v>
      </c>
      <c r="AV35" s="23">
        <f>AU35*C35</f>
        <v>0.16</v>
      </c>
      <c r="AW35" s="18">
        <f>AV35</f>
        <v>0.16</v>
      </c>
      <c r="AX35" s="5">
        <v>160</v>
      </c>
      <c r="AY35" s="23">
        <f>AX35*C35</f>
        <v>0.16</v>
      </c>
      <c r="AZ35" s="18">
        <f>AY35</f>
        <v>0.16</v>
      </c>
      <c r="BA35" s="5">
        <v>160</v>
      </c>
      <c r="BB35" s="23">
        <f>BA35*C35</f>
        <v>0.16</v>
      </c>
      <c r="BC35" s="18">
        <f>BB35</f>
        <v>0.16</v>
      </c>
      <c r="BD35" s="5">
        <v>160</v>
      </c>
      <c r="BE35" s="23">
        <f>BD35*C35</f>
        <v>0.16</v>
      </c>
      <c r="BF35" s="18">
        <f>BE35</f>
        <v>0.16</v>
      </c>
      <c r="BG35" s="5">
        <v>32</v>
      </c>
      <c r="BH35" s="47">
        <f>BG35*C35</f>
        <v>0.032</v>
      </c>
      <c r="BI35" s="18">
        <f>BH35</f>
        <v>0.032</v>
      </c>
      <c r="BJ35" s="5">
        <v>160</v>
      </c>
      <c r="BK35" s="23">
        <f>BJ35*C35</f>
        <v>0.16</v>
      </c>
      <c r="BL35" s="18">
        <f>BK35</f>
        <v>0.16</v>
      </c>
      <c r="BM35" s="5">
        <v>160</v>
      </c>
      <c r="BN35" s="23">
        <f>BM35*C35</f>
        <v>0.16</v>
      </c>
      <c r="BO35" s="18">
        <f>BN35</f>
        <v>0.16</v>
      </c>
      <c r="BP35" s="5">
        <v>160</v>
      </c>
      <c r="BQ35" s="23">
        <f>BP35*C35</f>
        <v>0.16</v>
      </c>
      <c r="BR35" s="18">
        <f>BQ35</f>
        <v>0.16</v>
      </c>
      <c r="BS35" s="5">
        <v>160</v>
      </c>
      <c r="BT35" s="23">
        <f>C35*BS35</f>
        <v>0.16</v>
      </c>
      <c r="BU35" s="18">
        <f>BT35</f>
        <v>0.16</v>
      </c>
      <c r="BV35" s="5">
        <v>120</v>
      </c>
      <c r="BW35" s="23">
        <f>BV35*C35</f>
        <v>0.12</v>
      </c>
      <c r="BX35" s="18">
        <f>BW35</f>
        <v>0.12</v>
      </c>
      <c r="BY35" s="5">
        <v>160</v>
      </c>
      <c r="BZ35" s="23">
        <f>BY35*C35</f>
        <v>0.16</v>
      </c>
      <c r="CA35" s="18">
        <f>BZ35</f>
        <v>0.16</v>
      </c>
      <c r="CB35" s="5">
        <v>160</v>
      </c>
      <c r="CC35" s="23">
        <f>CB35*C35</f>
        <v>0.16</v>
      </c>
      <c r="CD35" s="18">
        <f>CC35</f>
        <v>0.16</v>
      </c>
      <c r="CE35" s="5">
        <v>24</v>
      </c>
      <c r="CF35" s="23">
        <f>CE35*C35</f>
        <v>0.024</v>
      </c>
      <c r="CG35" s="18">
        <f>CF35</f>
        <v>0.024</v>
      </c>
      <c r="CH35" s="5">
        <v>160</v>
      </c>
      <c r="CI35" s="23">
        <f>CH35*C35</f>
        <v>0.16</v>
      </c>
      <c r="CJ35" s="18">
        <f>CI35</f>
        <v>0.16</v>
      </c>
      <c r="CK35" s="5">
        <v>160</v>
      </c>
      <c r="CL35" s="23">
        <f>CK35*C35</f>
        <v>0.16</v>
      </c>
      <c r="CM35" s="18">
        <f>CL35</f>
        <v>0.16</v>
      </c>
      <c r="CN35" s="5">
        <v>160</v>
      </c>
      <c r="CO35" s="23">
        <f>CN35*C35</f>
        <v>0.16</v>
      </c>
      <c r="CP35" s="18">
        <f>CO35</f>
        <v>0.16</v>
      </c>
      <c r="CQ35" s="5">
        <v>160</v>
      </c>
      <c r="CR35" s="23">
        <f>CQ35*C35</f>
        <v>0.16</v>
      </c>
      <c r="CS35" s="18">
        <f>CR35</f>
        <v>0.16</v>
      </c>
      <c r="CT35" s="5">
        <v>160</v>
      </c>
      <c r="CU35" s="23">
        <f>CT35*C35</f>
        <v>0.16</v>
      </c>
      <c r="CV35" s="18">
        <f>CU35</f>
        <v>0.16</v>
      </c>
      <c r="CW35" s="5">
        <v>0</v>
      </c>
      <c r="CX35" s="23">
        <f>CW35*C35</f>
        <v>0</v>
      </c>
      <c r="CY35" s="18">
        <f>CX35</f>
        <v>0</v>
      </c>
      <c r="CZ35" s="5">
        <v>160</v>
      </c>
      <c r="DA35" s="23">
        <f>CZ35*C35</f>
        <v>0.16</v>
      </c>
      <c r="DB35" s="18">
        <f>DA35</f>
        <v>0.16</v>
      </c>
      <c r="DC35" s="5">
        <v>160</v>
      </c>
      <c r="DD35" s="23">
        <f>DC35*C35</f>
        <v>0.16</v>
      </c>
      <c r="DE35" s="18">
        <f>DD35</f>
        <v>0.16</v>
      </c>
      <c r="DF35" s="5">
        <v>160</v>
      </c>
      <c r="DG35" s="23">
        <f>DF35*C35</f>
        <v>0.16</v>
      </c>
      <c r="DH35" s="18">
        <f>DG35</f>
        <v>0.16</v>
      </c>
      <c r="DI35" s="5">
        <v>80</v>
      </c>
      <c r="DJ35" s="23">
        <f>DI35*C35</f>
        <v>0.08</v>
      </c>
      <c r="DK35" s="18">
        <f>DJ35</f>
        <v>0.08</v>
      </c>
      <c r="DL35" s="5">
        <v>160</v>
      </c>
      <c r="DM35" s="23">
        <f>DL35*C35</f>
        <v>0.16</v>
      </c>
      <c r="DN35" s="18">
        <f>DM35</f>
        <v>0.16</v>
      </c>
      <c r="DO35" s="5">
        <v>160</v>
      </c>
      <c r="DP35" s="23">
        <f>DO35*C35</f>
        <v>0.16</v>
      </c>
      <c r="DQ35" s="18">
        <f>DP35</f>
        <v>0.16</v>
      </c>
      <c r="DR35" s="44">
        <f t="shared" si="72"/>
        <v>5666</v>
      </c>
      <c r="DS35" s="41">
        <f t="shared" si="72"/>
        <v>5.666000000000003</v>
      </c>
      <c r="DT35" s="41">
        <f t="shared" si="72"/>
        <v>5.666000000000003</v>
      </c>
      <c r="DU35" s="1">
        <f>C35*DR35</f>
        <v>5.666</v>
      </c>
    </row>
    <row r="36" spans="1:125" ht="25.5">
      <c r="A36" s="6" t="s">
        <v>18</v>
      </c>
      <c r="B36" s="5" t="s">
        <v>11</v>
      </c>
      <c r="C36" s="8">
        <f>0.002*40*4</f>
        <v>0.32</v>
      </c>
      <c r="D36" s="6" t="s">
        <v>14</v>
      </c>
      <c r="E36" s="5">
        <v>3</v>
      </c>
      <c r="F36" s="23">
        <f>E36*C36</f>
        <v>0.96</v>
      </c>
      <c r="G36" s="18">
        <f>F36</f>
        <v>0.96</v>
      </c>
      <c r="H36" s="5">
        <v>3</v>
      </c>
      <c r="I36" s="34">
        <f>C36*H36</f>
        <v>0.96</v>
      </c>
      <c r="J36" s="93">
        <f>I36</f>
        <v>0.96</v>
      </c>
      <c r="K36" s="5">
        <v>3</v>
      </c>
      <c r="L36" s="23">
        <f>K36*C36</f>
        <v>0.96</v>
      </c>
      <c r="M36" s="18">
        <f>L36</f>
        <v>0.96</v>
      </c>
      <c r="N36" s="5">
        <v>2</v>
      </c>
      <c r="O36" s="23">
        <f>C36*N36</f>
        <v>0.64</v>
      </c>
      <c r="P36" s="18">
        <f>O36</f>
        <v>0.64</v>
      </c>
      <c r="Q36" s="5">
        <v>2</v>
      </c>
      <c r="R36" s="23">
        <f>Q36*C36</f>
        <v>0.64</v>
      </c>
      <c r="S36" s="18">
        <f>R36</f>
        <v>0.64</v>
      </c>
      <c r="T36" s="5">
        <v>3</v>
      </c>
      <c r="U36" s="23">
        <f>T36*C36</f>
        <v>0.96</v>
      </c>
      <c r="V36" s="18">
        <f>U36</f>
        <v>0.96</v>
      </c>
      <c r="W36" s="5">
        <v>3</v>
      </c>
      <c r="X36" s="23">
        <f>W36*C36</f>
        <v>0.96</v>
      </c>
      <c r="Y36" s="18">
        <f>X36</f>
        <v>0.96</v>
      </c>
      <c r="Z36" s="5">
        <v>3</v>
      </c>
      <c r="AA36" s="23">
        <f>Z36*C36</f>
        <v>0.96</v>
      </c>
      <c r="AB36" s="18">
        <f>AA36</f>
        <v>0.96</v>
      </c>
      <c r="AC36" s="5">
        <v>2</v>
      </c>
      <c r="AD36" s="23">
        <f>AC36*C36</f>
        <v>0.64</v>
      </c>
      <c r="AE36" s="18">
        <f>AD36</f>
        <v>0.64</v>
      </c>
      <c r="AF36" s="5">
        <v>3</v>
      </c>
      <c r="AG36" s="23">
        <f>AF36*C36</f>
        <v>0.96</v>
      </c>
      <c r="AH36" s="18">
        <f>AG36</f>
        <v>0.96</v>
      </c>
      <c r="AI36" s="5">
        <v>4</v>
      </c>
      <c r="AJ36" s="23">
        <f>AI36*C36</f>
        <v>1.28</v>
      </c>
      <c r="AK36" s="18">
        <f>AJ36</f>
        <v>1.28</v>
      </c>
      <c r="AL36" s="5">
        <v>3</v>
      </c>
      <c r="AM36" s="23">
        <f>AL36*C36</f>
        <v>0.96</v>
      </c>
      <c r="AN36" s="18">
        <f>AM36</f>
        <v>0.96</v>
      </c>
      <c r="AO36" s="5">
        <v>1</v>
      </c>
      <c r="AP36" s="23">
        <f>AO36*C36</f>
        <v>0.32</v>
      </c>
      <c r="AQ36" s="18">
        <f>AP36</f>
        <v>0.32</v>
      </c>
      <c r="AR36" s="5">
        <v>2</v>
      </c>
      <c r="AS36" s="23">
        <f>AR36*C36</f>
        <v>0.64</v>
      </c>
      <c r="AT36" s="18">
        <f>AS36</f>
        <v>0.64</v>
      </c>
      <c r="AU36" s="5">
        <v>3</v>
      </c>
      <c r="AV36" s="23">
        <f>AU36*C36</f>
        <v>0.96</v>
      </c>
      <c r="AW36" s="18">
        <f>AV36</f>
        <v>0.96</v>
      </c>
      <c r="AX36" s="5">
        <v>3</v>
      </c>
      <c r="AY36" s="23">
        <f>AX36*C36</f>
        <v>0.96</v>
      </c>
      <c r="AZ36" s="18">
        <f>AY36</f>
        <v>0.96</v>
      </c>
      <c r="BA36" s="5">
        <v>3</v>
      </c>
      <c r="BB36" s="23">
        <f>BA36*C36</f>
        <v>0.96</v>
      </c>
      <c r="BC36" s="18">
        <f>BB36</f>
        <v>0.96</v>
      </c>
      <c r="BD36" s="5">
        <v>3</v>
      </c>
      <c r="BE36" s="23">
        <f>BD36*C36</f>
        <v>0.96</v>
      </c>
      <c r="BF36" s="18">
        <f>BE36</f>
        <v>0.96</v>
      </c>
      <c r="BG36" s="5">
        <v>1</v>
      </c>
      <c r="BH36" s="23">
        <f>BG36*C36</f>
        <v>0.32</v>
      </c>
      <c r="BI36" s="18">
        <f>BH36</f>
        <v>0.32</v>
      </c>
      <c r="BJ36" s="5">
        <v>3</v>
      </c>
      <c r="BK36" s="23">
        <f>BJ36*C36</f>
        <v>0.96</v>
      </c>
      <c r="BL36" s="18">
        <f>BK36</f>
        <v>0.96</v>
      </c>
      <c r="BM36" s="5">
        <v>4</v>
      </c>
      <c r="BN36" s="23">
        <f>BM36*C36</f>
        <v>1.28</v>
      </c>
      <c r="BO36" s="18">
        <f>BN36</f>
        <v>1.28</v>
      </c>
      <c r="BP36" s="5">
        <v>3</v>
      </c>
      <c r="BQ36" s="23">
        <f>BP36*C36</f>
        <v>0.96</v>
      </c>
      <c r="BR36" s="18">
        <f>BQ36</f>
        <v>0.96</v>
      </c>
      <c r="BS36" s="5">
        <v>3</v>
      </c>
      <c r="BT36" s="23">
        <f>C36*BS36</f>
        <v>0.96</v>
      </c>
      <c r="BU36" s="18">
        <f>BT36</f>
        <v>0.96</v>
      </c>
      <c r="BV36" s="5">
        <v>3</v>
      </c>
      <c r="BW36" s="23">
        <f>BV36*C36</f>
        <v>0.96</v>
      </c>
      <c r="BX36" s="18">
        <f>BW36</f>
        <v>0.96</v>
      </c>
      <c r="BY36" s="5">
        <v>3</v>
      </c>
      <c r="BZ36" s="23">
        <f>BY36*C36</f>
        <v>0.96</v>
      </c>
      <c r="CA36" s="18">
        <f>BZ36</f>
        <v>0.96</v>
      </c>
      <c r="CB36" s="5">
        <v>3</v>
      </c>
      <c r="CC36" s="23">
        <f>CB36*C36</f>
        <v>0.96</v>
      </c>
      <c r="CD36" s="18">
        <f>CC36</f>
        <v>0.96</v>
      </c>
      <c r="CE36" s="5">
        <v>1</v>
      </c>
      <c r="CF36" s="23">
        <f>CE36*C36</f>
        <v>0.32</v>
      </c>
      <c r="CG36" s="18">
        <f>CF36</f>
        <v>0.32</v>
      </c>
      <c r="CH36" s="5">
        <v>3</v>
      </c>
      <c r="CI36" s="23">
        <f>CH36*C36</f>
        <v>0.96</v>
      </c>
      <c r="CJ36" s="18">
        <f>CI36</f>
        <v>0.96</v>
      </c>
      <c r="CK36" s="5">
        <v>4</v>
      </c>
      <c r="CL36" s="23">
        <f>CK36*C36</f>
        <v>1.28</v>
      </c>
      <c r="CM36" s="18">
        <f>CL36</f>
        <v>1.28</v>
      </c>
      <c r="CN36" s="5">
        <v>3</v>
      </c>
      <c r="CO36" s="23">
        <f>CN36*C36</f>
        <v>0.96</v>
      </c>
      <c r="CP36" s="18">
        <f>CO36</f>
        <v>0.96</v>
      </c>
      <c r="CQ36" s="5">
        <v>3</v>
      </c>
      <c r="CR36" s="23">
        <f>CQ36*C36</f>
        <v>0.96</v>
      </c>
      <c r="CS36" s="18">
        <f>CR36</f>
        <v>0.96</v>
      </c>
      <c r="CT36" s="5">
        <v>3</v>
      </c>
      <c r="CU36" s="23">
        <f>CT36*C36</f>
        <v>0.96</v>
      </c>
      <c r="CV36" s="18">
        <f>CU36</f>
        <v>0.96</v>
      </c>
      <c r="CW36" s="5">
        <v>0</v>
      </c>
      <c r="CX36" s="23">
        <f>CW36*C36</f>
        <v>0</v>
      </c>
      <c r="CY36" s="18">
        <f>CX36</f>
        <v>0</v>
      </c>
      <c r="CZ36" s="5">
        <v>3</v>
      </c>
      <c r="DA36" s="23">
        <f>CZ36*C36</f>
        <v>0.96</v>
      </c>
      <c r="DB36" s="18">
        <f>DA36</f>
        <v>0.96</v>
      </c>
      <c r="DC36" s="5">
        <v>3</v>
      </c>
      <c r="DD36" s="23">
        <f>DC36*C36</f>
        <v>0.96</v>
      </c>
      <c r="DE36" s="18">
        <f>DD36</f>
        <v>0.96</v>
      </c>
      <c r="DF36" s="5">
        <v>4</v>
      </c>
      <c r="DG36" s="23">
        <f>DF36*C36</f>
        <v>1.28</v>
      </c>
      <c r="DH36" s="18">
        <f>DG36</f>
        <v>1.28</v>
      </c>
      <c r="DI36" s="5">
        <v>3</v>
      </c>
      <c r="DJ36" s="23">
        <f>DI36*C36</f>
        <v>0.96</v>
      </c>
      <c r="DK36" s="18">
        <f>DJ36</f>
        <v>0.96</v>
      </c>
      <c r="DL36" s="5">
        <v>3</v>
      </c>
      <c r="DM36" s="23">
        <f>DL36*C36</f>
        <v>0.96</v>
      </c>
      <c r="DN36" s="18">
        <f>DM36</f>
        <v>0.96</v>
      </c>
      <c r="DO36" s="5">
        <v>3</v>
      </c>
      <c r="DP36" s="23">
        <f>DO36*C36</f>
        <v>0.96</v>
      </c>
      <c r="DQ36" s="18">
        <f>DP36</f>
        <v>0.96</v>
      </c>
      <c r="DR36" s="44">
        <f t="shared" si="72"/>
        <v>108</v>
      </c>
      <c r="DS36" s="41">
        <f t="shared" si="72"/>
        <v>34.56000000000002</v>
      </c>
      <c r="DT36" s="41">
        <f t="shared" si="72"/>
        <v>34.56000000000002</v>
      </c>
      <c r="DU36" s="1">
        <f>C36*DR36</f>
        <v>34.56</v>
      </c>
    </row>
    <row r="37" spans="1:125" s="14" customFormat="1" ht="12.75">
      <c r="A37" s="132" t="s">
        <v>199</v>
      </c>
      <c r="B37" s="133"/>
      <c r="C37" s="133"/>
      <c r="D37" s="134"/>
      <c r="E37" s="24"/>
      <c r="F37" s="24">
        <f>SUM(F33:F36)</f>
        <v>8.94625</v>
      </c>
      <c r="G37" s="29">
        <f>SUM(G33:G36)</f>
        <v>8.94625</v>
      </c>
      <c r="H37" s="29"/>
      <c r="I37" s="33">
        <f>SUM(I33:I36)</f>
        <v>3.25875</v>
      </c>
      <c r="J37" s="33">
        <f>SUM(J33:J36)</f>
        <v>3.25875</v>
      </c>
      <c r="K37" s="24"/>
      <c r="L37" s="24">
        <f>SUM(L33:L36)</f>
        <v>9.45</v>
      </c>
      <c r="M37" s="29">
        <f>SUM(M33:M36)</f>
        <v>9.45</v>
      </c>
      <c r="N37" s="24"/>
      <c r="O37" s="24">
        <f>SUM(O33:O36)</f>
        <v>8.853</v>
      </c>
      <c r="P37" s="29">
        <f>SUM(P33:P36)</f>
        <v>8.853</v>
      </c>
      <c r="Q37" s="24"/>
      <c r="R37" s="24">
        <f>SUM(R33:R36)</f>
        <v>6.7437499999999995</v>
      </c>
      <c r="S37" s="29">
        <f>SUM(S33:S36)</f>
        <v>6.7437499999999995</v>
      </c>
      <c r="T37" s="24"/>
      <c r="U37" s="24">
        <f>SUM(U33:U36)</f>
        <v>8.37375</v>
      </c>
      <c r="V37" s="29">
        <f>SUM(V33:V36)</f>
        <v>8.37375</v>
      </c>
      <c r="W37" s="24"/>
      <c r="X37" s="24">
        <f>SUM(X33:X36)</f>
        <v>8.962499999999999</v>
      </c>
      <c r="Y37" s="29">
        <f>SUM(Y33:Y36)</f>
        <v>8.962499999999999</v>
      </c>
      <c r="Z37" s="24"/>
      <c r="AA37" s="24">
        <f>SUM(AA33:AA36)</f>
        <v>5.6000000000000005</v>
      </c>
      <c r="AB37" s="29">
        <f>SUM(AB33:AB36)</f>
        <v>5.6000000000000005</v>
      </c>
      <c r="AC37" s="24"/>
      <c r="AD37" s="24">
        <f>SUM(AD33:AD36)</f>
        <v>10.06875</v>
      </c>
      <c r="AE37" s="29">
        <f>SUM(AE33:AE36)</f>
        <v>10.06875</v>
      </c>
      <c r="AF37" s="24"/>
      <c r="AG37" s="24">
        <f>SUM(AG33:AG36)</f>
        <v>14.079999999999998</v>
      </c>
      <c r="AH37" s="29">
        <f>SUM(AH33:AH36)</f>
        <v>14.079999999999998</v>
      </c>
      <c r="AI37" s="24"/>
      <c r="AJ37" s="24">
        <f>SUM(AJ33:AJ36)</f>
        <v>13.311249999999998</v>
      </c>
      <c r="AK37" s="29">
        <f>SUM(AK33:AK36)</f>
        <v>13.311249999999998</v>
      </c>
      <c r="AL37" s="24"/>
      <c r="AM37" s="24">
        <f>SUM(AM33:AM36)</f>
        <v>7.929499999999999</v>
      </c>
      <c r="AN37" s="29">
        <f>SUM(AN33:AN36)</f>
        <v>7.929499999999999</v>
      </c>
      <c r="AO37" s="24"/>
      <c r="AP37" s="24">
        <f>SUM(AP33:AP36)</f>
        <v>6.98125</v>
      </c>
      <c r="AQ37" s="29">
        <f>SUM(AQ33:AQ36)</f>
        <v>6.98125</v>
      </c>
      <c r="AR37" s="24"/>
      <c r="AS37" s="24">
        <f>SUM(AS33:AS36)</f>
        <v>4.245</v>
      </c>
      <c r="AT37" s="29">
        <f>SUM(AT33:AT36)</f>
        <v>4.245</v>
      </c>
      <c r="AU37" s="24"/>
      <c r="AV37" s="24">
        <f>SUM(AV33:AV36)</f>
        <v>5.74875</v>
      </c>
      <c r="AW37" s="29">
        <f>SUM(AW33:AW36)</f>
        <v>5.74875</v>
      </c>
      <c r="AX37" s="24"/>
      <c r="AY37" s="24">
        <f>SUM(AY33:AY36)</f>
        <v>8.4725</v>
      </c>
      <c r="AZ37" s="29">
        <f>SUM(AZ33:AZ36)</f>
        <v>8.4725</v>
      </c>
      <c r="BA37" s="24"/>
      <c r="BB37" s="24">
        <f>SUM(BB33:BB36)</f>
        <v>5.1762500000000005</v>
      </c>
      <c r="BC37" s="29">
        <f>SUM(BC33:BC36)</f>
        <v>5.1762500000000005</v>
      </c>
      <c r="BD37" s="24"/>
      <c r="BE37" s="24">
        <f>SUM(BE33:BE36)</f>
        <v>6.50375</v>
      </c>
      <c r="BF37" s="29">
        <f>SUM(BF33:BF36)</f>
        <v>6.50375</v>
      </c>
      <c r="BG37" s="24"/>
      <c r="BH37" s="24">
        <f>SUM(BH33:BH36)</f>
        <v>3.3357499999999995</v>
      </c>
      <c r="BI37" s="29">
        <f>SUM(BI33:BI36)</f>
        <v>3.3357499999999995</v>
      </c>
      <c r="BJ37" s="24"/>
      <c r="BK37" s="24">
        <f>SUM(BK33:BK36)</f>
        <v>7.17875</v>
      </c>
      <c r="BL37" s="29">
        <f>SUM(BL33:BL36)</f>
        <v>7.17875</v>
      </c>
      <c r="BM37" s="24"/>
      <c r="BN37" s="24">
        <f>SUM(BN33:BN36)</f>
        <v>12.77625</v>
      </c>
      <c r="BO37" s="29">
        <f>SUM(BO33:BO36)</f>
        <v>12.77625</v>
      </c>
      <c r="BP37" s="24" t="s">
        <v>115</v>
      </c>
      <c r="BQ37" s="24">
        <f>SUM(BQ33:BQ36)</f>
        <v>5.42125</v>
      </c>
      <c r="BR37" s="29">
        <f>SUM(BR33:BR36)</f>
        <v>5.42125</v>
      </c>
      <c r="BS37" s="24"/>
      <c r="BT37" s="24">
        <f>SUM(BT33:BT36)</f>
        <v>12.87125</v>
      </c>
      <c r="BU37" s="29">
        <f>SUM(BU33:BU36)</f>
        <v>12.87125</v>
      </c>
      <c r="BV37" s="24"/>
      <c r="BW37" s="24">
        <f>SUM(BW33:BW36)</f>
        <v>9.522499999999997</v>
      </c>
      <c r="BX37" s="29">
        <f>SUM(BX33:BX36)</f>
        <v>9.522499999999997</v>
      </c>
      <c r="BY37" s="24"/>
      <c r="BZ37" s="24">
        <f>SUM(BZ33:BZ36)</f>
        <v>7.60875</v>
      </c>
      <c r="CA37" s="29">
        <f>SUM(CA33:CA36)</f>
        <v>7.60875</v>
      </c>
      <c r="CB37" s="24"/>
      <c r="CC37" s="24">
        <f>SUM(CC33:CC36)</f>
        <v>12.555</v>
      </c>
      <c r="CD37" s="29">
        <f>SUM(CD33:CD36)</f>
        <v>12.555</v>
      </c>
      <c r="CE37" s="24"/>
      <c r="CF37" s="24">
        <f>SUM(CF33:CF36)</f>
        <v>1.61775</v>
      </c>
      <c r="CG37" s="29">
        <f>SUM(CG33:CG36)</f>
        <v>1.61775</v>
      </c>
      <c r="CH37" s="24"/>
      <c r="CI37" s="24">
        <f>SUM(CI33:CI36)</f>
        <v>9.66</v>
      </c>
      <c r="CJ37" s="29">
        <f>SUM(CJ33:CJ36)</f>
        <v>9.66</v>
      </c>
      <c r="CK37" s="24"/>
      <c r="CL37" s="24">
        <f>SUM(CL33:CL36)</f>
        <v>9.534999999999998</v>
      </c>
      <c r="CM37" s="29">
        <f>SUM(CM33:CM36)</f>
        <v>9.534999999999998</v>
      </c>
      <c r="CN37" s="24"/>
      <c r="CO37" s="24">
        <f>SUM(CO33:CO36)</f>
        <v>6.005</v>
      </c>
      <c r="CP37" s="29">
        <f>SUM(CP33:CP36)</f>
        <v>6.005</v>
      </c>
      <c r="CQ37" s="24"/>
      <c r="CR37" s="24">
        <f>SUM(CR33:CR36)</f>
        <v>11.23875</v>
      </c>
      <c r="CS37" s="29">
        <f>SUM(CS33:CS36)</f>
        <v>11.23875</v>
      </c>
      <c r="CT37" s="24"/>
      <c r="CU37" s="24">
        <f>SUM(CU33:CU36)</f>
        <v>11.07375</v>
      </c>
      <c r="CV37" s="29">
        <f>SUM(CV33:CV36)</f>
        <v>11.07375</v>
      </c>
      <c r="CW37" s="24"/>
      <c r="CX37" s="24">
        <f>SUM(CX33:CX36)</f>
        <v>0</v>
      </c>
      <c r="CY37" s="29">
        <f>SUM(CY33:CY36)</f>
        <v>0</v>
      </c>
      <c r="CZ37" s="24"/>
      <c r="DA37" s="24">
        <f>SUM(DA33:DA36)</f>
        <v>2.74125</v>
      </c>
      <c r="DB37" s="29">
        <f>SUM(DB33:DB36)</f>
        <v>2.74125</v>
      </c>
      <c r="DC37" s="24"/>
      <c r="DD37" s="24">
        <f>SUM(DD33:DD36)</f>
        <v>9.153749999999999</v>
      </c>
      <c r="DE37" s="29">
        <f>SUM(DE33:DE36)</f>
        <v>9.153749999999999</v>
      </c>
      <c r="DF37" s="24"/>
      <c r="DG37" s="24">
        <f>SUM(DG33:DG36)</f>
        <v>9.864999999999998</v>
      </c>
      <c r="DH37" s="29">
        <f>SUM(DH33:DH36)</f>
        <v>9.864999999999998</v>
      </c>
      <c r="DI37" s="24"/>
      <c r="DJ37" s="24">
        <f>SUM(DJ33:DJ36)</f>
        <v>7.6525</v>
      </c>
      <c r="DK37" s="29">
        <f>SUM(DK33:DK36)</f>
        <v>7.6525</v>
      </c>
      <c r="DL37" s="24"/>
      <c r="DM37" s="24">
        <f>SUM(DM33:DM36)</f>
        <v>9.151250000000001</v>
      </c>
      <c r="DN37" s="29">
        <f>SUM(DN33:DN36)</f>
        <v>9.151250000000001</v>
      </c>
      <c r="DO37" s="24"/>
      <c r="DP37" s="24">
        <f>SUM(DP33:DP36)</f>
        <v>10.884999999999998</v>
      </c>
      <c r="DQ37" s="29">
        <f>SUM(DQ33:DQ36)</f>
        <v>10.884999999999998</v>
      </c>
      <c r="DR37" s="44"/>
      <c r="DS37" s="41">
        <f t="shared" si="72"/>
        <v>312.5535</v>
      </c>
      <c r="DT37" s="41">
        <f>G37+J37+M37+P37+S37+V37+Y37+AB37+AE37+AH37+AK37+AN37+AQ37+AT37+AW37+BC37+BF37+AZ37+BI37+BL37+BO37+BR37+BU37+BX37+CA37+CD37+CG37+CJ37+CM37+CP37+CS37+CV37+CY37+DB37+DE37+DH37+DK37+DN37+DQ37</f>
        <v>312.5535</v>
      </c>
      <c r="DU37" s="14">
        <f>SUM(DU33:DU36)</f>
        <v>312.5535</v>
      </c>
    </row>
    <row r="38" spans="1:124" s="14" customFormat="1" ht="12.75">
      <c r="A38" s="27" t="s">
        <v>200</v>
      </c>
      <c r="B38" s="15" t="s">
        <v>46</v>
      </c>
      <c r="C38" s="11"/>
      <c r="D38" s="11"/>
      <c r="E38" s="11"/>
      <c r="F38" s="11"/>
      <c r="G38" s="30"/>
      <c r="H38" s="30"/>
      <c r="I38" s="34"/>
      <c r="J38" s="30"/>
      <c r="K38" s="11"/>
      <c r="L38" s="11"/>
      <c r="M38" s="30"/>
      <c r="N38" s="11"/>
      <c r="O38" s="11"/>
      <c r="P38" s="30"/>
      <c r="Q38" s="11"/>
      <c r="R38" s="11"/>
      <c r="S38" s="30"/>
      <c r="T38" s="11"/>
      <c r="U38" s="11"/>
      <c r="V38" s="30"/>
      <c r="W38" s="11"/>
      <c r="X38" s="11"/>
      <c r="Y38" s="30"/>
      <c r="Z38" s="11"/>
      <c r="AA38" s="11"/>
      <c r="AB38" s="30"/>
      <c r="AC38" s="11"/>
      <c r="AD38" s="11"/>
      <c r="AE38" s="30"/>
      <c r="AF38" s="11"/>
      <c r="AG38" s="11"/>
      <c r="AH38" s="30"/>
      <c r="AI38" s="11"/>
      <c r="AJ38" s="11"/>
      <c r="AK38" s="30"/>
      <c r="AL38" s="11"/>
      <c r="AM38" s="11"/>
      <c r="AN38" s="30"/>
      <c r="AO38" s="11"/>
      <c r="AP38" s="11"/>
      <c r="AQ38" s="30"/>
      <c r="AR38" s="11"/>
      <c r="AS38" s="11"/>
      <c r="AT38" s="30"/>
      <c r="AU38" s="11"/>
      <c r="AV38" s="11"/>
      <c r="AW38" s="30"/>
      <c r="AX38" s="11"/>
      <c r="AY38" s="11"/>
      <c r="AZ38" s="30"/>
      <c r="BA38" s="11"/>
      <c r="BB38" s="11"/>
      <c r="BC38" s="30"/>
      <c r="BD38" s="11"/>
      <c r="BE38" s="11"/>
      <c r="BF38" s="30"/>
      <c r="BG38" s="11"/>
      <c r="BH38" s="11"/>
      <c r="BI38" s="30"/>
      <c r="BJ38" s="11"/>
      <c r="BK38" s="11"/>
      <c r="BL38" s="30"/>
      <c r="BM38" s="11"/>
      <c r="BN38" s="11"/>
      <c r="BO38" s="30"/>
      <c r="BP38" s="11"/>
      <c r="BQ38" s="11"/>
      <c r="BR38" s="30"/>
      <c r="BS38" s="11"/>
      <c r="BT38" s="11"/>
      <c r="BU38" s="30"/>
      <c r="BV38" s="11"/>
      <c r="BW38" s="11"/>
      <c r="BX38" s="30"/>
      <c r="BY38" s="11"/>
      <c r="BZ38" s="11"/>
      <c r="CA38" s="30"/>
      <c r="CB38" s="11"/>
      <c r="CC38" s="11"/>
      <c r="CD38" s="30"/>
      <c r="CE38" s="11"/>
      <c r="CF38" s="11"/>
      <c r="CG38" s="30"/>
      <c r="CH38" s="11"/>
      <c r="CI38" s="11"/>
      <c r="CJ38" s="30"/>
      <c r="CK38" s="11"/>
      <c r="CL38" s="11"/>
      <c r="CM38" s="30"/>
      <c r="CN38" s="11"/>
      <c r="CO38" s="11"/>
      <c r="CP38" s="30"/>
      <c r="CQ38" s="11"/>
      <c r="CR38" s="11"/>
      <c r="CS38" s="30"/>
      <c r="CT38" s="11"/>
      <c r="CU38" s="11"/>
      <c r="CV38" s="30"/>
      <c r="CW38" s="11"/>
      <c r="CX38" s="11"/>
      <c r="CY38" s="30"/>
      <c r="CZ38" s="11"/>
      <c r="DA38" s="11"/>
      <c r="DB38" s="30"/>
      <c r="DC38" s="11"/>
      <c r="DD38" s="11"/>
      <c r="DE38" s="30"/>
      <c r="DF38" s="11"/>
      <c r="DG38" s="11"/>
      <c r="DH38" s="30"/>
      <c r="DI38" s="11"/>
      <c r="DJ38" s="11"/>
      <c r="DK38" s="30"/>
      <c r="DL38" s="11"/>
      <c r="DM38" s="11"/>
      <c r="DN38" s="30"/>
      <c r="DO38" s="11"/>
      <c r="DP38" s="11"/>
      <c r="DQ38" s="30"/>
      <c r="DR38" s="13"/>
      <c r="DS38" s="43"/>
      <c r="DT38" s="43"/>
    </row>
    <row r="39" spans="1:126" s="14" customFormat="1" ht="25.5">
      <c r="A39" s="13" t="s">
        <v>16</v>
      </c>
      <c r="B39" s="10" t="s">
        <v>182</v>
      </c>
      <c r="C39" s="12">
        <f>0.15*12</f>
        <v>1.7999999999999998</v>
      </c>
      <c r="D39" s="13" t="s">
        <v>183</v>
      </c>
      <c r="E39" s="86">
        <v>9</v>
      </c>
      <c r="F39" s="23">
        <f>E39*C39</f>
        <v>16.2</v>
      </c>
      <c r="G39" s="18">
        <f>F39</f>
        <v>16.2</v>
      </c>
      <c r="H39" s="86">
        <v>5</v>
      </c>
      <c r="I39" s="34">
        <f>C39*H39</f>
        <v>9</v>
      </c>
      <c r="J39" s="18">
        <f>I39</f>
        <v>9</v>
      </c>
      <c r="K39" s="86">
        <v>11</v>
      </c>
      <c r="L39" s="23">
        <f>K39*C39</f>
        <v>19.799999999999997</v>
      </c>
      <c r="M39" s="18">
        <f>L39</f>
        <v>19.799999999999997</v>
      </c>
      <c r="N39" s="86">
        <v>11</v>
      </c>
      <c r="O39" s="23">
        <f>N39*C39</f>
        <v>19.799999999999997</v>
      </c>
      <c r="P39" s="18">
        <f>O39</f>
        <v>19.799999999999997</v>
      </c>
      <c r="Q39" s="86">
        <v>18</v>
      </c>
      <c r="R39" s="23">
        <f>Q39*C39</f>
        <v>32.4</v>
      </c>
      <c r="S39" s="18">
        <f>R39</f>
        <v>32.4</v>
      </c>
      <c r="T39" s="86">
        <v>17</v>
      </c>
      <c r="U39" s="23">
        <f>T39*C39</f>
        <v>30.599999999999998</v>
      </c>
      <c r="V39" s="18">
        <f>U39</f>
        <v>30.599999999999998</v>
      </c>
      <c r="W39" s="86">
        <v>14</v>
      </c>
      <c r="X39" s="23">
        <f>W39*C39</f>
        <v>25.199999999999996</v>
      </c>
      <c r="Y39" s="18">
        <f>X39</f>
        <v>25.199999999999996</v>
      </c>
      <c r="Z39" s="86">
        <v>11</v>
      </c>
      <c r="AA39" s="23">
        <f>Z39*C39</f>
        <v>19.799999999999997</v>
      </c>
      <c r="AB39" s="18">
        <f>AA39</f>
        <v>19.799999999999997</v>
      </c>
      <c r="AC39" s="86">
        <v>19</v>
      </c>
      <c r="AD39" s="23">
        <f>AC39*C39</f>
        <v>34.199999999999996</v>
      </c>
      <c r="AE39" s="18">
        <f>AD39</f>
        <v>34.199999999999996</v>
      </c>
      <c r="AF39" s="86">
        <v>27</v>
      </c>
      <c r="AG39" s="23">
        <f>AF39*C39</f>
        <v>48.599999999999994</v>
      </c>
      <c r="AH39" s="18">
        <f>AG39</f>
        <v>48.599999999999994</v>
      </c>
      <c r="AI39" s="86">
        <v>24</v>
      </c>
      <c r="AJ39" s="23">
        <f>AI39*C39</f>
        <v>43.199999999999996</v>
      </c>
      <c r="AK39" s="18">
        <f>AJ39</f>
        <v>43.199999999999996</v>
      </c>
      <c r="AL39" s="86">
        <v>14</v>
      </c>
      <c r="AM39" s="23">
        <f>AL39*C39</f>
        <v>25.199999999999996</v>
      </c>
      <c r="AN39" s="18">
        <f>AM39</f>
        <v>25.199999999999996</v>
      </c>
      <c r="AO39" s="86">
        <v>10</v>
      </c>
      <c r="AP39" s="23">
        <f>AO39*C39</f>
        <v>18</v>
      </c>
      <c r="AQ39" s="18">
        <f>AP39</f>
        <v>18</v>
      </c>
      <c r="AR39" s="86">
        <v>7</v>
      </c>
      <c r="AS39" s="23">
        <f>AR39*C39</f>
        <v>12.599999999999998</v>
      </c>
      <c r="AT39" s="18">
        <f>AS39</f>
        <v>12.599999999999998</v>
      </c>
      <c r="AU39" s="86">
        <v>11</v>
      </c>
      <c r="AV39" s="23">
        <f>AU39*C39</f>
        <v>19.799999999999997</v>
      </c>
      <c r="AW39" s="18">
        <f>AV39</f>
        <v>19.799999999999997</v>
      </c>
      <c r="AX39" s="86">
        <v>16</v>
      </c>
      <c r="AY39" s="23">
        <f>AX39*C39</f>
        <v>28.799999999999997</v>
      </c>
      <c r="AZ39" s="18">
        <f>AY39</f>
        <v>28.799999999999997</v>
      </c>
      <c r="BA39" s="86">
        <v>7</v>
      </c>
      <c r="BB39" s="23">
        <f>BA39*C39</f>
        <v>12.599999999999998</v>
      </c>
      <c r="BC39" s="18">
        <f>BB39</f>
        <v>12.599999999999998</v>
      </c>
      <c r="BD39" s="86">
        <v>7</v>
      </c>
      <c r="BE39" s="23">
        <f>BD39*C39</f>
        <v>12.599999999999998</v>
      </c>
      <c r="BF39" s="18">
        <f>BE39</f>
        <v>12.599999999999998</v>
      </c>
      <c r="BG39" s="86">
        <v>7</v>
      </c>
      <c r="BH39" s="23">
        <f>BG39*C39</f>
        <v>12.599999999999998</v>
      </c>
      <c r="BI39" s="18">
        <f>BH39</f>
        <v>12.599999999999998</v>
      </c>
      <c r="BJ39" s="86">
        <v>13</v>
      </c>
      <c r="BK39" s="23">
        <f>BJ39*C39</f>
        <v>23.4</v>
      </c>
      <c r="BL39" s="18">
        <f>BK39</f>
        <v>23.4</v>
      </c>
      <c r="BM39" s="86">
        <v>21</v>
      </c>
      <c r="BN39" s="23">
        <f>BM39*C39</f>
        <v>37.8</v>
      </c>
      <c r="BO39" s="18">
        <f>BN39</f>
        <v>37.8</v>
      </c>
      <c r="BP39" s="86">
        <v>9</v>
      </c>
      <c r="BQ39" s="23">
        <f>BP39*C39</f>
        <v>16.2</v>
      </c>
      <c r="BR39" s="18">
        <f>BQ39</f>
        <v>16.2</v>
      </c>
      <c r="BS39" s="86">
        <v>16</v>
      </c>
      <c r="BT39" s="23">
        <f>BS39*C39</f>
        <v>28.799999999999997</v>
      </c>
      <c r="BU39" s="18">
        <f>BT39</f>
        <v>28.799999999999997</v>
      </c>
      <c r="BV39" s="86">
        <v>20</v>
      </c>
      <c r="BW39" s="23">
        <f>BV39*C39</f>
        <v>36</v>
      </c>
      <c r="BX39" s="18">
        <f>BW39</f>
        <v>36</v>
      </c>
      <c r="BY39" s="86">
        <v>14</v>
      </c>
      <c r="BZ39" s="23">
        <f>BY39*C39</f>
        <v>25.199999999999996</v>
      </c>
      <c r="CA39" s="18">
        <f>BZ39</f>
        <v>25.199999999999996</v>
      </c>
      <c r="CB39" s="86">
        <v>23</v>
      </c>
      <c r="CC39" s="23">
        <f>CB39*C39</f>
        <v>41.4</v>
      </c>
      <c r="CD39" s="18">
        <f>CC39</f>
        <v>41.4</v>
      </c>
      <c r="CE39" s="86">
        <v>1</v>
      </c>
      <c r="CF39" s="23">
        <f>CE39*C39</f>
        <v>1.7999999999999998</v>
      </c>
      <c r="CG39" s="18">
        <f>CF39</f>
        <v>1.7999999999999998</v>
      </c>
      <c r="CH39" s="86">
        <v>14</v>
      </c>
      <c r="CI39" s="23">
        <f>CH39*C39</f>
        <v>25.199999999999996</v>
      </c>
      <c r="CJ39" s="18">
        <f>CI39</f>
        <v>25.199999999999996</v>
      </c>
      <c r="CK39" s="86">
        <v>19</v>
      </c>
      <c r="CL39" s="23">
        <f>CK39*C39</f>
        <v>34.199999999999996</v>
      </c>
      <c r="CM39" s="18">
        <f>CL39</f>
        <v>34.199999999999996</v>
      </c>
      <c r="CN39" s="86">
        <v>10</v>
      </c>
      <c r="CO39" s="23">
        <f>CN39*C39</f>
        <v>18</v>
      </c>
      <c r="CP39" s="18">
        <f>CO39</f>
        <v>18</v>
      </c>
      <c r="CQ39" s="86">
        <v>20</v>
      </c>
      <c r="CR39" s="23">
        <f>CQ39*C39</f>
        <v>36</v>
      </c>
      <c r="CS39" s="18">
        <f>CR39</f>
        <v>36</v>
      </c>
      <c r="CT39" s="86">
        <v>20</v>
      </c>
      <c r="CU39" s="23">
        <f>CT39*C39</f>
        <v>36</v>
      </c>
      <c r="CV39" s="18">
        <f>CU39</f>
        <v>36</v>
      </c>
      <c r="CW39" s="86">
        <v>6</v>
      </c>
      <c r="CX39" s="23">
        <f>CW39*C39/4</f>
        <v>2.6999999999999997</v>
      </c>
      <c r="CY39" s="18">
        <f>CX39</f>
        <v>2.6999999999999997</v>
      </c>
      <c r="CZ39" s="86">
        <v>5</v>
      </c>
      <c r="DA39" s="23">
        <f>CZ39*C39-3.93925</f>
        <v>5.0607500000000005</v>
      </c>
      <c r="DB39" s="18">
        <f>DA39</f>
        <v>5.0607500000000005</v>
      </c>
      <c r="DC39" s="86">
        <v>17</v>
      </c>
      <c r="DD39" s="23">
        <f>DC39*C39</f>
        <v>30.599999999999998</v>
      </c>
      <c r="DE39" s="18">
        <f>DD39</f>
        <v>30.599999999999998</v>
      </c>
      <c r="DF39" s="86">
        <v>19</v>
      </c>
      <c r="DG39" s="23">
        <f>DF39*C39</f>
        <v>34.199999999999996</v>
      </c>
      <c r="DH39" s="18">
        <f>DG39</f>
        <v>34.199999999999996</v>
      </c>
      <c r="DI39" s="86">
        <v>11</v>
      </c>
      <c r="DJ39" s="23">
        <f>DI39*C39</f>
        <v>19.799999999999997</v>
      </c>
      <c r="DK39" s="18">
        <f>DJ39</f>
        <v>19.799999999999997</v>
      </c>
      <c r="DL39" s="86">
        <v>16</v>
      </c>
      <c r="DM39" s="23">
        <f>DL39*C39</f>
        <v>28.799999999999997</v>
      </c>
      <c r="DN39" s="18">
        <f>DM39</f>
        <v>28.799999999999997</v>
      </c>
      <c r="DO39" s="86">
        <v>18</v>
      </c>
      <c r="DP39" s="23">
        <f>DO39*C39</f>
        <v>32.4</v>
      </c>
      <c r="DQ39" s="18">
        <f>DP39</f>
        <v>32.4</v>
      </c>
      <c r="DR39" s="44">
        <f aca="true" t="shared" si="73" ref="DR39:DT51">E39+H39+K39+N39+Q39+T39+W39+Z39+AC39+AF39+AI39+AL39+AO39+AR39+AU39+BA39+BD39+AX39+BG39+BJ39+BM39+BP39+BS39+BV39+BY39+CB39+CE39+CH39+CK39+CN39+CQ39+CT39+CW39+CZ39+DC39+DF39+DI39+DL39+DO39</f>
        <v>537</v>
      </c>
      <c r="DS39" s="41">
        <f>F39+I39+L39+O39+R39+U39+X39+AA39+AD39+AG39+AJ39+AM39+AP39+AS39+AV39+BB39+BE39+AY39+BH39+BK39+BN39+BQ39+BT39+BW39+BZ39+CC39+CF39+CI39+CL39+CO39+CR39+CU39+CX39+DA39+DD39+DG39+DJ39+DM39+DP39</f>
        <v>954.5607500000001</v>
      </c>
      <c r="DT39" s="41">
        <f t="shared" si="73"/>
        <v>954.5607500000001</v>
      </c>
      <c r="DU39" s="91">
        <f>C39*DR39</f>
        <v>966.5999999999999</v>
      </c>
      <c r="DV39" s="91"/>
    </row>
    <row r="40" spans="1:127" s="14" customFormat="1" ht="12.75">
      <c r="A40" s="13" t="s">
        <v>17</v>
      </c>
      <c r="B40" s="10" t="s">
        <v>68</v>
      </c>
      <c r="C40" s="12">
        <v>1</v>
      </c>
      <c r="D40" s="13" t="s">
        <v>7</v>
      </c>
      <c r="E40" s="10">
        <v>1</v>
      </c>
      <c r="F40" s="23">
        <f aca="true" t="shared" si="74" ref="F40:F49">E40*C40</f>
        <v>1</v>
      </c>
      <c r="G40" s="18">
        <f aca="true" t="shared" si="75" ref="G40:G49">F40</f>
        <v>1</v>
      </c>
      <c r="H40" s="86">
        <v>1</v>
      </c>
      <c r="I40" s="34">
        <v>1</v>
      </c>
      <c r="J40" s="18">
        <f aca="true" t="shared" si="76" ref="J40:J49">I40</f>
        <v>1</v>
      </c>
      <c r="K40" s="10">
        <v>1</v>
      </c>
      <c r="L40" s="23">
        <v>1</v>
      </c>
      <c r="M40" s="18">
        <v>1</v>
      </c>
      <c r="N40" s="10">
        <v>1</v>
      </c>
      <c r="O40" s="23">
        <v>1</v>
      </c>
      <c r="P40" s="18">
        <v>1</v>
      </c>
      <c r="Q40" s="10">
        <v>1</v>
      </c>
      <c r="R40" s="23">
        <f>Q40*C40</f>
        <v>1</v>
      </c>
      <c r="S40" s="18">
        <f aca="true" t="shared" si="77" ref="S40:S49">R40</f>
        <v>1</v>
      </c>
      <c r="T40" s="10">
        <v>1</v>
      </c>
      <c r="U40" s="23">
        <f>T40*C40</f>
        <v>1</v>
      </c>
      <c r="V40" s="18">
        <f aca="true" t="shared" si="78" ref="V40:V49">U40</f>
        <v>1</v>
      </c>
      <c r="W40" s="10">
        <v>1</v>
      </c>
      <c r="X40" s="23">
        <f>W40*C40</f>
        <v>1</v>
      </c>
      <c r="Y40" s="18">
        <f aca="true" t="shared" si="79" ref="Y40:Y49">X40</f>
        <v>1</v>
      </c>
      <c r="Z40" s="10">
        <v>1</v>
      </c>
      <c r="AA40" s="23">
        <f>Z40*C40</f>
        <v>1</v>
      </c>
      <c r="AB40" s="18">
        <f aca="true" t="shared" si="80" ref="AB40:AB49">AA40</f>
        <v>1</v>
      </c>
      <c r="AC40" s="10">
        <v>1</v>
      </c>
      <c r="AD40" s="23">
        <f>AC40*C40</f>
        <v>1</v>
      </c>
      <c r="AE40" s="18">
        <f aca="true" t="shared" si="81" ref="AE40:AE49">AD40</f>
        <v>1</v>
      </c>
      <c r="AF40" s="10">
        <v>1</v>
      </c>
      <c r="AG40" s="23">
        <f>AF40*C40</f>
        <v>1</v>
      </c>
      <c r="AH40" s="18">
        <f aca="true" t="shared" si="82" ref="AH40:AH49">AG40</f>
        <v>1</v>
      </c>
      <c r="AI40" s="10">
        <v>1</v>
      </c>
      <c r="AJ40" s="23">
        <f>AI40*C40</f>
        <v>1</v>
      </c>
      <c r="AK40" s="18">
        <f aca="true" t="shared" si="83" ref="AK40:AK49">AJ40</f>
        <v>1</v>
      </c>
      <c r="AL40" s="10">
        <v>1</v>
      </c>
      <c r="AM40" s="23">
        <f>AL40*C40</f>
        <v>1</v>
      </c>
      <c r="AN40" s="18">
        <f aca="true" t="shared" si="84" ref="AN40:AN49">AM40</f>
        <v>1</v>
      </c>
      <c r="AO40" s="10">
        <v>1</v>
      </c>
      <c r="AP40" s="23">
        <f>AO40*C40</f>
        <v>1</v>
      </c>
      <c r="AQ40" s="18">
        <f aca="true" t="shared" si="85" ref="AQ40:AQ49">AP40</f>
        <v>1</v>
      </c>
      <c r="AR40" s="10">
        <v>1</v>
      </c>
      <c r="AS40" s="23">
        <f>AR40*C40</f>
        <v>1</v>
      </c>
      <c r="AT40" s="18">
        <f aca="true" t="shared" si="86" ref="AT40:AT46">AS40</f>
        <v>1</v>
      </c>
      <c r="AU40" s="10">
        <v>1</v>
      </c>
      <c r="AV40" s="23">
        <v>1</v>
      </c>
      <c r="AW40" s="18">
        <f aca="true" t="shared" si="87" ref="AW40:AW49">AV40</f>
        <v>1</v>
      </c>
      <c r="AX40" s="10">
        <v>1</v>
      </c>
      <c r="AY40" s="23">
        <f>AX40*C40</f>
        <v>1</v>
      </c>
      <c r="AZ40" s="18">
        <f aca="true" t="shared" si="88" ref="AZ40:AZ49">AY40</f>
        <v>1</v>
      </c>
      <c r="BA40" s="10">
        <v>1</v>
      </c>
      <c r="BB40" s="23">
        <f>BA40*C40</f>
        <v>1</v>
      </c>
      <c r="BC40" s="18">
        <f aca="true" t="shared" si="89" ref="BC40:BC49">BB40</f>
        <v>1</v>
      </c>
      <c r="BD40" s="10">
        <v>1</v>
      </c>
      <c r="BE40" s="23">
        <f>BD40*C40</f>
        <v>1</v>
      </c>
      <c r="BF40" s="18">
        <f aca="true" t="shared" si="90" ref="BF40:BF48">BE40</f>
        <v>1</v>
      </c>
      <c r="BG40" s="10">
        <v>1</v>
      </c>
      <c r="BH40" s="23">
        <f>BG40*C40</f>
        <v>1</v>
      </c>
      <c r="BI40" s="18">
        <f aca="true" t="shared" si="91" ref="BI40:BI49">BH40</f>
        <v>1</v>
      </c>
      <c r="BJ40" s="10">
        <v>1</v>
      </c>
      <c r="BK40" s="23">
        <f>BJ40*C40</f>
        <v>1</v>
      </c>
      <c r="BL40" s="18">
        <f aca="true" t="shared" si="92" ref="BL40:BL49">BK40</f>
        <v>1</v>
      </c>
      <c r="BM40" s="10">
        <v>1</v>
      </c>
      <c r="BN40" s="23">
        <f>BM40*C40</f>
        <v>1</v>
      </c>
      <c r="BO40" s="18">
        <f aca="true" t="shared" si="93" ref="BO40:BO49">BN40</f>
        <v>1</v>
      </c>
      <c r="BP40" s="10">
        <v>1</v>
      </c>
      <c r="BQ40" s="23">
        <f>BP40*C40</f>
        <v>1</v>
      </c>
      <c r="BR40" s="18">
        <f aca="true" t="shared" si="94" ref="BR40:BR49">BQ40</f>
        <v>1</v>
      </c>
      <c r="BS40" s="10">
        <v>1</v>
      </c>
      <c r="BT40" s="23">
        <f>BS40*C40</f>
        <v>1</v>
      </c>
      <c r="BU40" s="18">
        <f aca="true" t="shared" si="95" ref="BU40:BU48">BT40</f>
        <v>1</v>
      </c>
      <c r="BV40" s="10">
        <v>1</v>
      </c>
      <c r="BW40" s="23">
        <f>BV40*C40</f>
        <v>1</v>
      </c>
      <c r="BX40" s="18">
        <f aca="true" t="shared" si="96" ref="BX40:BX49">BW40</f>
        <v>1</v>
      </c>
      <c r="BY40" s="10">
        <v>1</v>
      </c>
      <c r="BZ40" s="23">
        <f>BY40*C40</f>
        <v>1</v>
      </c>
      <c r="CA40" s="18">
        <f aca="true" t="shared" si="97" ref="CA40:CA49">BZ40</f>
        <v>1</v>
      </c>
      <c r="CB40" s="10">
        <v>1</v>
      </c>
      <c r="CC40" s="23">
        <f>CB40*C40</f>
        <v>1</v>
      </c>
      <c r="CD40" s="18">
        <f aca="true" t="shared" si="98" ref="CD40:CD49">CC40</f>
        <v>1</v>
      </c>
      <c r="CE40" s="10">
        <v>0</v>
      </c>
      <c r="CF40" s="23">
        <f>CE40*C40</f>
        <v>0</v>
      </c>
      <c r="CG40" s="18">
        <f aca="true" t="shared" si="99" ref="CG40:CG49">CF40</f>
        <v>0</v>
      </c>
      <c r="CH40" s="10">
        <v>1</v>
      </c>
      <c r="CI40" s="23">
        <v>1</v>
      </c>
      <c r="CJ40" s="18">
        <v>1</v>
      </c>
      <c r="CK40" s="10">
        <v>1</v>
      </c>
      <c r="CL40" s="23">
        <f>CK40*C40</f>
        <v>1</v>
      </c>
      <c r="CM40" s="18">
        <f aca="true" t="shared" si="100" ref="CM40:CM49">CL40</f>
        <v>1</v>
      </c>
      <c r="CN40" s="10">
        <v>1</v>
      </c>
      <c r="CO40" s="23">
        <f>CN40*C40</f>
        <v>1</v>
      </c>
      <c r="CP40" s="18">
        <f aca="true" t="shared" si="101" ref="CP40:CP49">CO40</f>
        <v>1</v>
      </c>
      <c r="CQ40" s="10">
        <v>1</v>
      </c>
      <c r="CR40" s="23">
        <f>CQ40*C40</f>
        <v>1</v>
      </c>
      <c r="CS40" s="18">
        <f aca="true" t="shared" si="102" ref="CS40:CS49">CR40</f>
        <v>1</v>
      </c>
      <c r="CT40" s="10">
        <v>1</v>
      </c>
      <c r="CU40" s="23">
        <v>1</v>
      </c>
      <c r="CV40" s="18">
        <v>1</v>
      </c>
      <c r="CW40" s="10">
        <v>1</v>
      </c>
      <c r="CX40" s="23">
        <v>0.25</v>
      </c>
      <c r="CY40" s="18">
        <f aca="true" t="shared" si="103" ref="CY40:CY48">CX40</f>
        <v>0.25</v>
      </c>
      <c r="CZ40" s="10">
        <v>1</v>
      </c>
      <c r="DA40" s="23">
        <v>0.5</v>
      </c>
      <c r="DB40" s="18">
        <f aca="true" t="shared" si="104" ref="DB40:DB48">DA40</f>
        <v>0.5</v>
      </c>
      <c r="DC40" s="10">
        <v>1</v>
      </c>
      <c r="DD40" s="23">
        <f>DC40*C40</f>
        <v>1</v>
      </c>
      <c r="DE40" s="18">
        <f aca="true" t="shared" si="105" ref="DE40:DE49">DD40</f>
        <v>1</v>
      </c>
      <c r="DF40" s="10">
        <v>1</v>
      </c>
      <c r="DG40" s="23">
        <v>1</v>
      </c>
      <c r="DH40" s="18">
        <v>1</v>
      </c>
      <c r="DI40" s="10">
        <v>1</v>
      </c>
      <c r="DJ40" s="23">
        <f>DI40*C40</f>
        <v>1</v>
      </c>
      <c r="DK40" s="18">
        <f aca="true" t="shared" si="106" ref="DK40:DK49">DJ40</f>
        <v>1</v>
      </c>
      <c r="DL40" s="10">
        <v>1</v>
      </c>
      <c r="DM40" s="23">
        <v>1</v>
      </c>
      <c r="DN40" s="18">
        <v>1</v>
      </c>
      <c r="DO40" s="10">
        <v>1</v>
      </c>
      <c r="DP40" s="23">
        <f>DO40*C40</f>
        <v>1</v>
      </c>
      <c r="DQ40" s="18">
        <f aca="true" t="shared" si="107" ref="DQ40:DQ49">DP40</f>
        <v>1</v>
      </c>
      <c r="DR40" s="44">
        <f t="shared" si="73"/>
        <v>38</v>
      </c>
      <c r="DS40" s="41">
        <f t="shared" si="73"/>
        <v>36.75</v>
      </c>
      <c r="DT40" s="41">
        <f t="shared" si="73"/>
        <v>36.75</v>
      </c>
      <c r="DU40" s="91">
        <f aca="true" t="shared" si="108" ref="DU40:DU49">C40*DR40</f>
        <v>38</v>
      </c>
      <c r="DW40" s="111"/>
    </row>
    <row r="41" spans="1:125" s="14" customFormat="1" ht="25.5">
      <c r="A41" s="13" t="s">
        <v>47</v>
      </c>
      <c r="B41" s="10" t="s">
        <v>119</v>
      </c>
      <c r="C41" s="12">
        <v>1</v>
      </c>
      <c r="D41" s="13" t="s">
        <v>7</v>
      </c>
      <c r="E41" s="10">
        <v>1</v>
      </c>
      <c r="F41" s="23">
        <f>E41*C41</f>
        <v>1</v>
      </c>
      <c r="G41" s="18">
        <f>F41</f>
        <v>1</v>
      </c>
      <c r="H41" s="86">
        <v>1</v>
      </c>
      <c r="I41" s="34">
        <v>1</v>
      </c>
      <c r="J41" s="18">
        <f>I41</f>
        <v>1</v>
      </c>
      <c r="K41" s="10">
        <v>1</v>
      </c>
      <c r="L41" s="23">
        <v>1</v>
      </c>
      <c r="M41" s="18">
        <v>1</v>
      </c>
      <c r="N41" s="10">
        <v>1</v>
      </c>
      <c r="O41" s="23">
        <v>1</v>
      </c>
      <c r="P41" s="18">
        <v>1</v>
      </c>
      <c r="Q41" s="10">
        <v>1</v>
      </c>
      <c r="R41" s="23">
        <f>Q41*C41</f>
        <v>1</v>
      </c>
      <c r="S41" s="18">
        <f>R41</f>
        <v>1</v>
      </c>
      <c r="T41" s="10">
        <v>1</v>
      </c>
      <c r="U41" s="23">
        <f>T41*C41</f>
        <v>1</v>
      </c>
      <c r="V41" s="18">
        <f>U41</f>
        <v>1</v>
      </c>
      <c r="W41" s="10">
        <v>1</v>
      </c>
      <c r="X41" s="23">
        <f>W41*C41</f>
        <v>1</v>
      </c>
      <c r="Y41" s="18">
        <f>X41</f>
        <v>1</v>
      </c>
      <c r="Z41" s="10">
        <v>1</v>
      </c>
      <c r="AA41" s="23">
        <f>Z41*C41</f>
        <v>1</v>
      </c>
      <c r="AB41" s="18">
        <f>AA41</f>
        <v>1</v>
      </c>
      <c r="AC41" s="10">
        <v>1</v>
      </c>
      <c r="AD41" s="23">
        <f>AC41*C41</f>
        <v>1</v>
      </c>
      <c r="AE41" s="18">
        <f>AD41</f>
        <v>1</v>
      </c>
      <c r="AF41" s="10">
        <v>1</v>
      </c>
      <c r="AG41" s="23">
        <f>AF41*C41</f>
        <v>1</v>
      </c>
      <c r="AH41" s="18">
        <f>AG41</f>
        <v>1</v>
      </c>
      <c r="AI41" s="10">
        <v>1</v>
      </c>
      <c r="AJ41" s="23">
        <f>AI41*C41</f>
        <v>1</v>
      </c>
      <c r="AK41" s="18">
        <f>AJ41</f>
        <v>1</v>
      </c>
      <c r="AL41" s="10">
        <v>1</v>
      </c>
      <c r="AM41" s="23">
        <f>AL41*C41</f>
        <v>1</v>
      </c>
      <c r="AN41" s="18">
        <f>AM41</f>
        <v>1</v>
      </c>
      <c r="AO41" s="10">
        <v>1</v>
      </c>
      <c r="AP41" s="23">
        <f>AO41*C41</f>
        <v>1</v>
      </c>
      <c r="AQ41" s="18">
        <f>AP41</f>
        <v>1</v>
      </c>
      <c r="AR41" s="10">
        <v>1</v>
      </c>
      <c r="AS41" s="23">
        <f>AR41*C41</f>
        <v>1</v>
      </c>
      <c r="AT41" s="18">
        <f>AS41</f>
        <v>1</v>
      </c>
      <c r="AU41" s="10">
        <v>1</v>
      </c>
      <c r="AV41" s="23">
        <v>1</v>
      </c>
      <c r="AW41" s="18">
        <f>AV41</f>
        <v>1</v>
      </c>
      <c r="AX41" s="10">
        <v>1</v>
      </c>
      <c r="AY41" s="23">
        <f>AX41*C41</f>
        <v>1</v>
      </c>
      <c r="AZ41" s="18">
        <f>AY41</f>
        <v>1</v>
      </c>
      <c r="BA41" s="10">
        <v>1</v>
      </c>
      <c r="BB41" s="23">
        <f>BA41*C41</f>
        <v>1</v>
      </c>
      <c r="BC41" s="18">
        <f>BB41</f>
        <v>1</v>
      </c>
      <c r="BD41" s="10">
        <v>1</v>
      </c>
      <c r="BE41" s="23">
        <f>BD41*C41</f>
        <v>1</v>
      </c>
      <c r="BF41" s="18">
        <f>BE41</f>
        <v>1</v>
      </c>
      <c r="BG41" s="10">
        <v>1</v>
      </c>
      <c r="BH41" s="23">
        <f>BG41*C41</f>
        <v>1</v>
      </c>
      <c r="BI41" s="18">
        <f>BH41</f>
        <v>1</v>
      </c>
      <c r="BJ41" s="10">
        <v>1</v>
      </c>
      <c r="BK41" s="23">
        <f>BJ41*C41</f>
        <v>1</v>
      </c>
      <c r="BL41" s="18">
        <f>BK41</f>
        <v>1</v>
      </c>
      <c r="BM41" s="10">
        <v>1</v>
      </c>
      <c r="BN41" s="23">
        <f>BM41*C41</f>
        <v>1</v>
      </c>
      <c r="BO41" s="18">
        <f>BN41</f>
        <v>1</v>
      </c>
      <c r="BP41" s="10">
        <v>1</v>
      </c>
      <c r="BQ41" s="23">
        <f>BP41*C41</f>
        <v>1</v>
      </c>
      <c r="BR41" s="18">
        <f>BQ41</f>
        <v>1</v>
      </c>
      <c r="BS41" s="10">
        <v>1</v>
      </c>
      <c r="BT41" s="23">
        <f>BS41*C41</f>
        <v>1</v>
      </c>
      <c r="BU41" s="18">
        <f>BT41</f>
        <v>1</v>
      </c>
      <c r="BV41" s="10">
        <v>1</v>
      </c>
      <c r="BW41" s="23">
        <f>BV41*C41</f>
        <v>1</v>
      </c>
      <c r="BX41" s="18">
        <f>BW41</f>
        <v>1</v>
      </c>
      <c r="BY41" s="10">
        <v>1</v>
      </c>
      <c r="BZ41" s="23">
        <f>BY41*C41</f>
        <v>1</v>
      </c>
      <c r="CA41" s="18">
        <f>BZ41</f>
        <v>1</v>
      </c>
      <c r="CB41" s="10">
        <v>1</v>
      </c>
      <c r="CC41" s="23">
        <f>CB41*C41</f>
        <v>1</v>
      </c>
      <c r="CD41" s="18">
        <f>CC41</f>
        <v>1</v>
      </c>
      <c r="CE41" s="10">
        <v>0</v>
      </c>
      <c r="CF41" s="23">
        <f>CE41*C41</f>
        <v>0</v>
      </c>
      <c r="CG41" s="18">
        <f>CF41</f>
        <v>0</v>
      </c>
      <c r="CH41" s="10">
        <v>1</v>
      </c>
      <c r="CI41" s="23">
        <v>1</v>
      </c>
      <c r="CJ41" s="18">
        <v>1</v>
      </c>
      <c r="CK41" s="10">
        <v>1</v>
      </c>
      <c r="CL41" s="23">
        <f>CK41*C41</f>
        <v>1</v>
      </c>
      <c r="CM41" s="18">
        <f>CL41</f>
        <v>1</v>
      </c>
      <c r="CN41" s="10">
        <v>1</v>
      </c>
      <c r="CO41" s="23">
        <f>CN41*C41</f>
        <v>1</v>
      </c>
      <c r="CP41" s="18">
        <f>CO41</f>
        <v>1</v>
      </c>
      <c r="CQ41" s="10">
        <v>1</v>
      </c>
      <c r="CR41" s="23">
        <f>CQ41*C41</f>
        <v>1</v>
      </c>
      <c r="CS41" s="18">
        <f>CR41</f>
        <v>1</v>
      </c>
      <c r="CT41" s="10">
        <v>1</v>
      </c>
      <c r="CU41" s="23">
        <v>1</v>
      </c>
      <c r="CV41" s="18">
        <v>1</v>
      </c>
      <c r="CW41" s="10">
        <v>1</v>
      </c>
      <c r="CX41" s="23">
        <v>0.25</v>
      </c>
      <c r="CY41" s="18">
        <f>CX41</f>
        <v>0.25</v>
      </c>
      <c r="CZ41" s="10">
        <v>1</v>
      </c>
      <c r="DA41" s="23">
        <v>0.25</v>
      </c>
      <c r="DB41" s="18">
        <f>DA41</f>
        <v>0.25</v>
      </c>
      <c r="DC41" s="10">
        <v>1</v>
      </c>
      <c r="DD41" s="23">
        <f>DC41*C41</f>
        <v>1</v>
      </c>
      <c r="DE41" s="18">
        <f>DD41</f>
        <v>1</v>
      </c>
      <c r="DF41" s="10">
        <v>1</v>
      </c>
      <c r="DG41" s="23">
        <v>1</v>
      </c>
      <c r="DH41" s="18">
        <v>1</v>
      </c>
      <c r="DI41" s="10">
        <v>1</v>
      </c>
      <c r="DJ41" s="23">
        <f>DI41*C41</f>
        <v>1</v>
      </c>
      <c r="DK41" s="18">
        <f>DJ41</f>
        <v>1</v>
      </c>
      <c r="DL41" s="10">
        <v>1</v>
      </c>
      <c r="DM41" s="23">
        <v>1</v>
      </c>
      <c r="DN41" s="18">
        <v>1</v>
      </c>
      <c r="DO41" s="10">
        <v>1</v>
      </c>
      <c r="DP41" s="23">
        <f>DO41*C41</f>
        <v>1</v>
      </c>
      <c r="DQ41" s="18">
        <f>DP41</f>
        <v>1</v>
      </c>
      <c r="DR41" s="44">
        <f t="shared" si="73"/>
        <v>38</v>
      </c>
      <c r="DS41" s="41">
        <f t="shared" si="73"/>
        <v>36.5</v>
      </c>
      <c r="DT41" s="41">
        <f t="shared" si="73"/>
        <v>36.5</v>
      </c>
      <c r="DU41" s="91">
        <f>C41*DR41</f>
        <v>38</v>
      </c>
    </row>
    <row r="42" spans="1:125" s="14" customFormat="1" ht="25.5">
      <c r="A42" s="13" t="s">
        <v>18</v>
      </c>
      <c r="B42" s="10" t="s">
        <v>71</v>
      </c>
      <c r="C42" s="12">
        <v>0.25</v>
      </c>
      <c r="D42" s="13" t="s">
        <v>7</v>
      </c>
      <c r="E42" s="10">
        <v>1</v>
      </c>
      <c r="F42" s="23">
        <f t="shared" si="74"/>
        <v>0.25</v>
      </c>
      <c r="G42" s="18">
        <f t="shared" si="75"/>
        <v>0.25</v>
      </c>
      <c r="H42" s="86">
        <v>1</v>
      </c>
      <c r="I42" s="34">
        <v>0.25</v>
      </c>
      <c r="J42" s="18">
        <f t="shared" si="76"/>
        <v>0.25</v>
      </c>
      <c r="K42" s="10">
        <v>1</v>
      </c>
      <c r="L42" s="23">
        <v>0.25</v>
      </c>
      <c r="M42" s="18">
        <v>0.25</v>
      </c>
      <c r="N42" s="10">
        <v>1</v>
      </c>
      <c r="O42" s="23">
        <f>N42*C42</f>
        <v>0.25</v>
      </c>
      <c r="P42" s="18">
        <f aca="true" t="shared" si="109" ref="P42:P49">O42</f>
        <v>0.25</v>
      </c>
      <c r="Q42" s="10">
        <v>1</v>
      </c>
      <c r="R42" s="23">
        <f>Q42*C42</f>
        <v>0.25</v>
      </c>
      <c r="S42" s="18">
        <f t="shared" si="77"/>
        <v>0.25</v>
      </c>
      <c r="T42" s="10">
        <v>1</v>
      </c>
      <c r="U42" s="23">
        <f>T42*C42</f>
        <v>0.25</v>
      </c>
      <c r="V42" s="18">
        <f t="shared" si="78"/>
        <v>0.25</v>
      </c>
      <c r="W42" s="10">
        <v>1</v>
      </c>
      <c r="X42" s="23">
        <f>W42*C42</f>
        <v>0.25</v>
      </c>
      <c r="Y42" s="18">
        <f t="shared" si="79"/>
        <v>0.25</v>
      </c>
      <c r="Z42" s="10">
        <v>1</v>
      </c>
      <c r="AA42" s="23">
        <f>Z42*C42</f>
        <v>0.25</v>
      </c>
      <c r="AB42" s="18">
        <f t="shared" si="80"/>
        <v>0.25</v>
      </c>
      <c r="AC42" s="10">
        <v>1</v>
      </c>
      <c r="AD42" s="23">
        <f>AC42*C42</f>
        <v>0.25</v>
      </c>
      <c r="AE42" s="18">
        <f t="shared" si="81"/>
        <v>0.25</v>
      </c>
      <c r="AF42" s="10">
        <v>1</v>
      </c>
      <c r="AG42" s="23">
        <f>AF42*C42</f>
        <v>0.25</v>
      </c>
      <c r="AH42" s="18">
        <f t="shared" si="82"/>
        <v>0.25</v>
      </c>
      <c r="AI42" s="10">
        <v>1</v>
      </c>
      <c r="AJ42" s="23">
        <f>AI42*C42</f>
        <v>0.25</v>
      </c>
      <c r="AK42" s="18">
        <f t="shared" si="83"/>
        <v>0.25</v>
      </c>
      <c r="AL42" s="10">
        <v>1</v>
      </c>
      <c r="AM42" s="23">
        <f>AL42*C42</f>
        <v>0.25</v>
      </c>
      <c r="AN42" s="18">
        <f t="shared" si="84"/>
        <v>0.25</v>
      </c>
      <c r="AO42" s="10">
        <v>1</v>
      </c>
      <c r="AP42" s="23">
        <f>AO42*C42</f>
        <v>0.25</v>
      </c>
      <c r="AQ42" s="18">
        <f t="shared" si="85"/>
        <v>0.25</v>
      </c>
      <c r="AR42" s="10">
        <v>1</v>
      </c>
      <c r="AS42" s="23">
        <f>AR42*C42</f>
        <v>0.25</v>
      </c>
      <c r="AT42" s="18">
        <f t="shared" si="86"/>
        <v>0.25</v>
      </c>
      <c r="AU42" s="10">
        <v>1</v>
      </c>
      <c r="AV42" s="23">
        <f>AU42*C42</f>
        <v>0.25</v>
      </c>
      <c r="AW42" s="18">
        <f t="shared" si="87"/>
        <v>0.25</v>
      </c>
      <c r="AX42" s="10">
        <v>1</v>
      </c>
      <c r="AY42" s="23">
        <f>AX42*C42</f>
        <v>0.25</v>
      </c>
      <c r="AZ42" s="18">
        <f t="shared" si="88"/>
        <v>0.25</v>
      </c>
      <c r="BA42" s="10">
        <v>1</v>
      </c>
      <c r="BB42" s="23">
        <f>BA42*C42</f>
        <v>0.25</v>
      </c>
      <c r="BC42" s="18">
        <f t="shared" si="89"/>
        <v>0.25</v>
      </c>
      <c r="BD42" s="10">
        <v>1</v>
      </c>
      <c r="BE42" s="23">
        <f>BD42*C42</f>
        <v>0.25</v>
      </c>
      <c r="BF42" s="18">
        <f t="shared" si="90"/>
        <v>0.25</v>
      </c>
      <c r="BG42" s="10">
        <v>1</v>
      </c>
      <c r="BH42" s="23">
        <f>BG42*C42</f>
        <v>0.25</v>
      </c>
      <c r="BI42" s="18">
        <f t="shared" si="91"/>
        <v>0.25</v>
      </c>
      <c r="BJ42" s="10">
        <v>1</v>
      </c>
      <c r="BK42" s="23">
        <f>BJ42*C42</f>
        <v>0.25</v>
      </c>
      <c r="BL42" s="18">
        <f t="shared" si="92"/>
        <v>0.25</v>
      </c>
      <c r="BM42" s="10">
        <v>1</v>
      </c>
      <c r="BN42" s="23">
        <f>BM42*C42</f>
        <v>0.25</v>
      </c>
      <c r="BO42" s="18">
        <f t="shared" si="93"/>
        <v>0.25</v>
      </c>
      <c r="BP42" s="10">
        <v>1</v>
      </c>
      <c r="BQ42" s="23">
        <f>BP42*C42</f>
        <v>0.25</v>
      </c>
      <c r="BR42" s="18">
        <f t="shared" si="94"/>
        <v>0.25</v>
      </c>
      <c r="BS42" s="10">
        <v>1</v>
      </c>
      <c r="BT42" s="23">
        <f>BS42*C42</f>
        <v>0.25</v>
      </c>
      <c r="BU42" s="18">
        <f t="shared" si="95"/>
        <v>0.25</v>
      </c>
      <c r="BV42" s="10">
        <v>1</v>
      </c>
      <c r="BW42" s="23">
        <f>BV42*C42</f>
        <v>0.25</v>
      </c>
      <c r="BX42" s="18">
        <f t="shared" si="96"/>
        <v>0.25</v>
      </c>
      <c r="BY42" s="10">
        <v>1</v>
      </c>
      <c r="BZ42" s="23">
        <f>BY42*C42</f>
        <v>0.25</v>
      </c>
      <c r="CA42" s="18">
        <f t="shared" si="97"/>
        <v>0.25</v>
      </c>
      <c r="CB42" s="10">
        <v>1</v>
      </c>
      <c r="CC42" s="23">
        <f>CB42*C42</f>
        <v>0.25</v>
      </c>
      <c r="CD42" s="18">
        <f t="shared" si="98"/>
        <v>0.25</v>
      </c>
      <c r="CE42" s="10">
        <v>0</v>
      </c>
      <c r="CF42" s="23">
        <f>CE42*C42</f>
        <v>0</v>
      </c>
      <c r="CG42" s="18">
        <f t="shared" si="99"/>
        <v>0</v>
      </c>
      <c r="CH42" s="10">
        <v>1</v>
      </c>
      <c r="CI42" s="23">
        <f>CH42*C42</f>
        <v>0.25</v>
      </c>
      <c r="CJ42" s="18">
        <f aca="true" t="shared" si="110" ref="CJ42:CJ49">CI42</f>
        <v>0.25</v>
      </c>
      <c r="CK42" s="10">
        <v>1</v>
      </c>
      <c r="CL42" s="23">
        <f>CK42*C42</f>
        <v>0.25</v>
      </c>
      <c r="CM42" s="18">
        <f t="shared" si="100"/>
        <v>0.25</v>
      </c>
      <c r="CN42" s="10">
        <v>1</v>
      </c>
      <c r="CO42" s="23">
        <f>CN42*C42</f>
        <v>0.25</v>
      </c>
      <c r="CP42" s="18">
        <f t="shared" si="101"/>
        <v>0.25</v>
      </c>
      <c r="CQ42" s="10">
        <v>1</v>
      </c>
      <c r="CR42" s="23">
        <f>CQ42*C42</f>
        <v>0.25</v>
      </c>
      <c r="CS42" s="18">
        <f t="shared" si="102"/>
        <v>0.25</v>
      </c>
      <c r="CT42" s="10">
        <v>1</v>
      </c>
      <c r="CU42" s="23">
        <f>CT42*C42</f>
        <v>0.25</v>
      </c>
      <c r="CV42" s="18">
        <f aca="true" t="shared" si="111" ref="CV42:CV48">CU42</f>
        <v>0.25</v>
      </c>
      <c r="CW42" s="10">
        <v>1</v>
      </c>
      <c r="CX42" s="23">
        <v>0</v>
      </c>
      <c r="CY42" s="18">
        <f t="shared" si="103"/>
        <v>0</v>
      </c>
      <c r="CZ42" s="10">
        <v>1</v>
      </c>
      <c r="DA42" s="23">
        <v>0</v>
      </c>
      <c r="DB42" s="18">
        <f t="shared" si="104"/>
        <v>0</v>
      </c>
      <c r="DC42" s="10">
        <v>1</v>
      </c>
      <c r="DD42" s="23">
        <f>DC42*C42</f>
        <v>0.25</v>
      </c>
      <c r="DE42" s="18">
        <f t="shared" si="105"/>
        <v>0.25</v>
      </c>
      <c r="DF42" s="10">
        <v>1</v>
      </c>
      <c r="DG42" s="23">
        <v>0.25</v>
      </c>
      <c r="DH42" s="18">
        <v>0.25</v>
      </c>
      <c r="DI42" s="10">
        <v>1</v>
      </c>
      <c r="DJ42" s="23">
        <f>DI42*C42</f>
        <v>0.25</v>
      </c>
      <c r="DK42" s="18">
        <f t="shared" si="106"/>
        <v>0.25</v>
      </c>
      <c r="DL42" s="10">
        <v>1</v>
      </c>
      <c r="DM42" s="23">
        <f>DL42*C42</f>
        <v>0.25</v>
      </c>
      <c r="DN42" s="18">
        <f aca="true" t="shared" si="112" ref="DN42:DN49">DM42</f>
        <v>0.25</v>
      </c>
      <c r="DO42" s="10">
        <v>1</v>
      </c>
      <c r="DP42" s="23">
        <f>DO42*C42</f>
        <v>0.25</v>
      </c>
      <c r="DQ42" s="18">
        <f t="shared" si="107"/>
        <v>0.25</v>
      </c>
      <c r="DR42" s="44">
        <f t="shared" si="73"/>
        <v>38</v>
      </c>
      <c r="DS42" s="41">
        <f t="shared" si="73"/>
        <v>9</v>
      </c>
      <c r="DT42" s="41">
        <f t="shared" si="73"/>
        <v>9</v>
      </c>
      <c r="DU42" s="91">
        <f t="shared" si="108"/>
        <v>9.5</v>
      </c>
    </row>
    <row r="43" spans="1:125" s="14" customFormat="1" ht="12.75">
      <c r="A43" s="13" t="s">
        <v>19</v>
      </c>
      <c r="B43" s="10" t="s">
        <v>135</v>
      </c>
      <c r="C43" s="12">
        <v>0.4</v>
      </c>
      <c r="D43" s="13" t="s">
        <v>7</v>
      </c>
      <c r="E43" s="10">
        <v>1</v>
      </c>
      <c r="F43" s="23">
        <f t="shared" si="74"/>
        <v>0.4</v>
      </c>
      <c r="G43" s="18">
        <f t="shared" si="75"/>
        <v>0.4</v>
      </c>
      <c r="H43" s="86">
        <v>1</v>
      </c>
      <c r="I43" s="34">
        <f>C43*H43</f>
        <v>0.4</v>
      </c>
      <c r="J43" s="18">
        <f t="shared" si="76"/>
        <v>0.4</v>
      </c>
      <c r="K43" s="10">
        <v>1</v>
      </c>
      <c r="L43" s="23">
        <f>0.4*K43</f>
        <v>0.4</v>
      </c>
      <c r="M43" s="18">
        <f aca="true" t="shared" si="113" ref="M43:M49">L43</f>
        <v>0.4</v>
      </c>
      <c r="N43" s="10">
        <v>1</v>
      </c>
      <c r="O43" s="23">
        <f>0.4*N43</f>
        <v>0.4</v>
      </c>
      <c r="P43" s="18">
        <f>O43</f>
        <v>0.4</v>
      </c>
      <c r="Q43" s="10">
        <v>1</v>
      </c>
      <c r="R43" s="23">
        <f>0.4*Q43</f>
        <v>0.4</v>
      </c>
      <c r="S43" s="18">
        <f>R43</f>
        <v>0.4</v>
      </c>
      <c r="T43" s="10">
        <v>1</v>
      </c>
      <c r="U43" s="23">
        <f>0.4*T43</f>
        <v>0.4</v>
      </c>
      <c r="V43" s="18">
        <f>U43</f>
        <v>0.4</v>
      </c>
      <c r="W43" s="10">
        <v>1</v>
      </c>
      <c r="X43" s="23">
        <f>0.4*W43</f>
        <v>0.4</v>
      </c>
      <c r="Y43" s="18">
        <f>X43</f>
        <v>0.4</v>
      </c>
      <c r="Z43" s="10">
        <v>1</v>
      </c>
      <c r="AA43" s="23">
        <f>0.4*Z43</f>
        <v>0.4</v>
      </c>
      <c r="AB43" s="18">
        <f>AA43</f>
        <v>0.4</v>
      </c>
      <c r="AC43" s="10">
        <v>1</v>
      </c>
      <c r="AD43" s="23">
        <f>0.4*AC43</f>
        <v>0.4</v>
      </c>
      <c r="AE43" s="18">
        <f>AD43</f>
        <v>0.4</v>
      </c>
      <c r="AF43" s="10">
        <v>1</v>
      </c>
      <c r="AG43" s="23">
        <f>0.4*AF43</f>
        <v>0.4</v>
      </c>
      <c r="AH43" s="18">
        <f t="shared" si="82"/>
        <v>0.4</v>
      </c>
      <c r="AI43" s="10">
        <v>0</v>
      </c>
      <c r="AJ43" s="23">
        <f>0.4*AI43</f>
        <v>0</v>
      </c>
      <c r="AK43" s="18">
        <f t="shared" si="83"/>
        <v>0</v>
      </c>
      <c r="AL43" s="10">
        <v>1</v>
      </c>
      <c r="AM43" s="23">
        <f>0.4*AL43</f>
        <v>0.4</v>
      </c>
      <c r="AN43" s="18">
        <f t="shared" si="84"/>
        <v>0.4</v>
      </c>
      <c r="AO43" s="10">
        <v>1</v>
      </c>
      <c r="AP43" s="23">
        <f>0.4*AO43</f>
        <v>0.4</v>
      </c>
      <c r="AQ43" s="18">
        <f t="shared" si="85"/>
        <v>0.4</v>
      </c>
      <c r="AR43" s="10">
        <v>1</v>
      </c>
      <c r="AS43" s="23">
        <f>0.4*AR43</f>
        <v>0.4</v>
      </c>
      <c r="AT43" s="18">
        <f t="shared" si="86"/>
        <v>0.4</v>
      </c>
      <c r="AU43" s="10">
        <v>1</v>
      </c>
      <c r="AV43" s="23">
        <f>0.4*AU43</f>
        <v>0.4</v>
      </c>
      <c r="AW43" s="18">
        <f t="shared" si="87"/>
        <v>0.4</v>
      </c>
      <c r="AX43" s="10">
        <v>1</v>
      </c>
      <c r="AY43" s="23">
        <f>0.4*AX43</f>
        <v>0.4</v>
      </c>
      <c r="AZ43" s="18">
        <f t="shared" si="88"/>
        <v>0.4</v>
      </c>
      <c r="BA43" s="10">
        <v>1</v>
      </c>
      <c r="BB43" s="23">
        <f>0.4*BA43</f>
        <v>0.4</v>
      </c>
      <c r="BC43" s="18">
        <f t="shared" si="89"/>
        <v>0.4</v>
      </c>
      <c r="BD43" s="10">
        <v>1</v>
      </c>
      <c r="BE43" s="23">
        <f>0.4*BD43</f>
        <v>0.4</v>
      </c>
      <c r="BF43" s="18">
        <f t="shared" si="90"/>
        <v>0.4</v>
      </c>
      <c r="BG43" s="10">
        <v>1</v>
      </c>
      <c r="BH43" s="23">
        <f>0.4*BG43</f>
        <v>0.4</v>
      </c>
      <c r="BI43" s="18">
        <f t="shared" si="91"/>
        <v>0.4</v>
      </c>
      <c r="BJ43" s="10">
        <v>1</v>
      </c>
      <c r="BK43" s="23">
        <f>0.4*BJ43</f>
        <v>0.4</v>
      </c>
      <c r="BL43" s="18">
        <f t="shared" si="92"/>
        <v>0.4</v>
      </c>
      <c r="BM43" s="10">
        <v>1</v>
      </c>
      <c r="BN43" s="23">
        <f>0.4*BM43</f>
        <v>0.4</v>
      </c>
      <c r="BO43" s="18">
        <f t="shared" si="93"/>
        <v>0.4</v>
      </c>
      <c r="BP43" s="10">
        <v>1</v>
      </c>
      <c r="BQ43" s="23">
        <f>0.4*BP43</f>
        <v>0.4</v>
      </c>
      <c r="BR43" s="18">
        <f t="shared" si="94"/>
        <v>0.4</v>
      </c>
      <c r="BS43" s="10">
        <v>1</v>
      </c>
      <c r="BT43" s="23">
        <f>0.4*BS43</f>
        <v>0.4</v>
      </c>
      <c r="BU43" s="18">
        <f t="shared" si="95"/>
        <v>0.4</v>
      </c>
      <c r="BV43" s="10">
        <v>1</v>
      </c>
      <c r="BW43" s="23">
        <f>0.4*BV43</f>
        <v>0.4</v>
      </c>
      <c r="BX43" s="18">
        <f t="shared" si="96"/>
        <v>0.4</v>
      </c>
      <c r="BY43" s="10">
        <v>1</v>
      </c>
      <c r="BZ43" s="23">
        <f>0.4*BY43</f>
        <v>0.4</v>
      </c>
      <c r="CA43" s="18">
        <f t="shared" si="97"/>
        <v>0.4</v>
      </c>
      <c r="CB43" s="10">
        <v>1</v>
      </c>
      <c r="CC43" s="23">
        <f>0.4*CB43</f>
        <v>0.4</v>
      </c>
      <c r="CD43" s="18">
        <f t="shared" si="98"/>
        <v>0.4</v>
      </c>
      <c r="CE43" s="10">
        <v>0</v>
      </c>
      <c r="CF43" s="23">
        <f>0.4*CE43</f>
        <v>0</v>
      </c>
      <c r="CG43" s="18">
        <f t="shared" si="99"/>
        <v>0</v>
      </c>
      <c r="CH43" s="10">
        <v>0</v>
      </c>
      <c r="CI43" s="23">
        <f>0.4*CH43</f>
        <v>0</v>
      </c>
      <c r="CJ43" s="18">
        <f t="shared" si="110"/>
        <v>0</v>
      </c>
      <c r="CK43" s="10">
        <v>1</v>
      </c>
      <c r="CL43" s="23">
        <f>0.4*CK43</f>
        <v>0.4</v>
      </c>
      <c r="CM43" s="18">
        <f t="shared" si="100"/>
        <v>0.4</v>
      </c>
      <c r="CN43" s="10">
        <v>1</v>
      </c>
      <c r="CO43" s="23">
        <f>0.4*CN43</f>
        <v>0.4</v>
      </c>
      <c r="CP43" s="18">
        <f t="shared" si="101"/>
        <v>0.4</v>
      </c>
      <c r="CQ43" s="10">
        <v>1</v>
      </c>
      <c r="CR43" s="23">
        <f>0.4*CQ43</f>
        <v>0.4</v>
      </c>
      <c r="CS43" s="18">
        <f t="shared" si="102"/>
        <v>0.4</v>
      </c>
      <c r="CT43" s="10">
        <v>1</v>
      </c>
      <c r="CU43" s="23">
        <f>0.4*CT43</f>
        <v>0.4</v>
      </c>
      <c r="CV43" s="18">
        <f t="shared" si="111"/>
        <v>0.4</v>
      </c>
      <c r="CW43" s="10">
        <v>1</v>
      </c>
      <c r="CX43" s="23">
        <v>0</v>
      </c>
      <c r="CY43" s="18">
        <f t="shared" si="103"/>
        <v>0</v>
      </c>
      <c r="CZ43" s="10">
        <v>1</v>
      </c>
      <c r="DA43" s="23">
        <v>0</v>
      </c>
      <c r="DB43" s="18">
        <f t="shared" si="104"/>
        <v>0</v>
      </c>
      <c r="DC43" s="10">
        <v>1</v>
      </c>
      <c r="DD43" s="23">
        <f>0.4*DC43</f>
        <v>0.4</v>
      </c>
      <c r="DE43" s="18">
        <f t="shared" si="105"/>
        <v>0.4</v>
      </c>
      <c r="DF43" s="10">
        <v>1</v>
      </c>
      <c r="DG43" s="23">
        <f>0.4*DF43</f>
        <v>0.4</v>
      </c>
      <c r="DH43" s="18">
        <f aca="true" t="shared" si="114" ref="DH43:DH48">DG43</f>
        <v>0.4</v>
      </c>
      <c r="DI43" s="10">
        <v>1</v>
      </c>
      <c r="DJ43" s="23">
        <f>0.4*DI43</f>
        <v>0.4</v>
      </c>
      <c r="DK43" s="18">
        <f t="shared" si="106"/>
        <v>0.4</v>
      </c>
      <c r="DL43" s="10">
        <v>1</v>
      </c>
      <c r="DM43" s="23">
        <f>0.4*DL43</f>
        <v>0.4</v>
      </c>
      <c r="DN43" s="18">
        <f t="shared" si="112"/>
        <v>0.4</v>
      </c>
      <c r="DO43" s="10">
        <v>1</v>
      </c>
      <c r="DP43" s="23">
        <f>0.4*DO43</f>
        <v>0.4</v>
      </c>
      <c r="DQ43" s="18">
        <f t="shared" si="107"/>
        <v>0.4</v>
      </c>
      <c r="DR43" s="44">
        <f t="shared" si="73"/>
        <v>36</v>
      </c>
      <c r="DS43" s="41">
        <f t="shared" si="73"/>
        <v>13.600000000000007</v>
      </c>
      <c r="DT43" s="41">
        <f t="shared" si="73"/>
        <v>13.600000000000007</v>
      </c>
      <c r="DU43" s="91">
        <f t="shared" si="108"/>
        <v>14.4</v>
      </c>
    </row>
    <row r="44" spans="1:125" s="14" customFormat="1" ht="12.75">
      <c r="A44" s="13" t="s">
        <v>20</v>
      </c>
      <c r="B44" s="10" t="s">
        <v>136</v>
      </c>
      <c r="C44" s="12">
        <v>0.3</v>
      </c>
      <c r="D44" s="13" t="s">
        <v>7</v>
      </c>
      <c r="E44" s="10">
        <v>1</v>
      </c>
      <c r="F44" s="23">
        <f t="shared" si="74"/>
        <v>0.3</v>
      </c>
      <c r="G44" s="18">
        <f t="shared" si="75"/>
        <v>0.3</v>
      </c>
      <c r="H44" s="86">
        <v>1</v>
      </c>
      <c r="I44" s="34">
        <f>C44*H44</f>
        <v>0.3</v>
      </c>
      <c r="J44" s="18">
        <f t="shared" si="76"/>
        <v>0.3</v>
      </c>
      <c r="K44" s="10">
        <v>1</v>
      </c>
      <c r="L44" s="23">
        <f>0.3*K44</f>
        <v>0.3</v>
      </c>
      <c r="M44" s="18">
        <f t="shared" si="113"/>
        <v>0.3</v>
      </c>
      <c r="N44" s="10">
        <v>1</v>
      </c>
      <c r="O44" s="23">
        <f>0.3*N44</f>
        <v>0.3</v>
      </c>
      <c r="P44" s="18">
        <f>O44</f>
        <v>0.3</v>
      </c>
      <c r="Q44" s="10">
        <v>1</v>
      </c>
      <c r="R44" s="23">
        <f>0.3*Q44</f>
        <v>0.3</v>
      </c>
      <c r="S44" s="18">
        <f>R44</f>
        <v>0.3</v>
      </c>
      <c r="T44" s="10">
        <v>1</v>
      </c>
      <c r="U44" s="23">
        <f>0.3*T44</f>
        <v>0.3</v>
      </c>
      <c r="V44" s="18">
        <f>U44</f>
        <v>0.3</v>
      </c>
      <c r="W44" s="10">
        <v>1</v>
      </c>
      <c r="X44" s="23">
        <f>0.3*W44</f>
        <v>0.3</v>
      </c>
      <c r="Y44" s="18">
        <f>X44</f>
        <v>0.3</v>
      </c>
      <c r="Z44" s="10">
        <v>1</v>
      </c>
      <c r="AA44" s="23">
        <f>0.3*Z44</f>
        <v>0.3</v>
      </c>
      <c r="AB44" s="18">
        <f>AA44</f>
        <v>0.3</v>
      </c>
      <c r="AC44" s="10">
        <v>1</v>
      </c>
      <c r="AD44" s="23">
        <f>0.3*AC44</f>
        <v>0.3</v>
      </c>
      <c r="AE44" s="18">
        <f>AD44</f>
        <v>0.3</v>
      </c>
      <c r="AF44" s="10">
        <v>1</v>
      </c>
      <c r="AG44" s="23">
        <f>0.3*AF44</f>
        <v>0.3</v>
      </c>
      <c r="AH44" s="18">
        <f t="shared" si="82"/>
        <v>0.3</v>
      </c>
      <c r="AI44" s="10">
        <v>0</v>
      </c>
      <c r="AJ44" s="23">
        <f>0.3*AI44</f>
        <v>0</v>
      </c>
      <c r="AK44" s="18">
        <f t="shared" si="83"/>
        <v>0</v>
      </c>
      <c r="AL44" s="10">
        <v>1</v>
      </c>
      <c r="AM44" s="23">
        <f>0.3*AL44</f>
        <v>0.3</v>
      </c>
      <c r="AN44" s="18">
        <f t="shared" si="84"/>
        <v>0.3</v>
      </c>
      <c r="AO44" s="10">
        <v>1</v>
      </c>
      <c r="AP44" s="23">
        <f>0.3*AO44</f>
        <v>0.3</v>
      </c>
      <c r="AQ44" s="18">
        <f t="shared" si="85"/>
        <v>0.3</v>
      </c>
      <c r="AR44" s="10">
        <v>1</v>
      </c>
      <c r="AS44" s="23">
        <f>0.3*AR44</f>
        <v>0.3</v>
      </c>
      <c r="AT44" s="18">
        <f t="shared" si="86"/>
        <v>0.3</v>
      </c>
      <c r="AU44" s="10">
        <v>1</v>
      </c>
      <c r="AV44" s="23">
        <f>0.3*AU44</f>
        <v>0.3</v>
      </c>
      <c r="AW44" s="18">
        <f t="shared" si="87"/>
        <v>0.3</v>
      </c>
      <c r="AX44" s="10">
        <v>1</v>
      </c>
      <c r="AY44" s="23">
        <f>0.3*AX44</f>
        <v>0.3</v>
      </c>
      <c r="AZ44" s="18">
        <f t="shared" si="88"/>
        <v>0.3</v>
      </c>
      <c r="BA44" s="10">
        <v>1</v>
      </c>
      <c r="BB44" s="23">
        <f>0.3*BA44</f>
        <v>0.3</v>
      </c>
      <c r="BC44" s="18">
        <f t="shared" si="89"/>
        <v>0.3</v>
      </c>
      <c r="BD44" s="10">
        <v>1</v>
      </c>
      <c r="BE44" s="23">
        <f>0.3*BD44</f>
        <v>0.3</v>
      </c>
      <c r="BF44" s="18">
        <f t="shared" si="90"/>
        <v>0.3</v>
      </c>
      <c r="BG44" s="10">
        <v>1</v>
      </c>
      <c r="BH44" s="23">
        <f>0.3*BG44</f>
        <v>0.3</v>
      </c>
      <c r="BI44" s="18">
        <f t="shared" si="91"/>
        <v>0.3</v>
      </c>
      <c r="BJ44" s="10">
        <v>1</v>
      </c>
      <c r="BK44" s="23">
        <f>0.3*BJ44</f>
        <v>0.3</v>
      </c>
      <c r="BL44" s="18">
        <f t="shared" si="92"/>
        <v>0.3</v>
      </c>
      <c r="BM44" s="10">
        <v>1</v>
      </c>
      <c r="BN44" s="23">
        <f>0.3*BM44</f>
        <v>0.3</v>
      </c>
      <c r="BO44" s="18">
        <f t="shared" si="93"/>
        <v>0.3</v>
      </c>
      <c r="BP44" s="10">
        <v>1</v>
      </c>
      <c r="BQ44" s="23">
        <f>0.3*BP44</f>
        <v>0.3</v>
      </c>
      <c r="BR44" s="18">
        <f t="shared" si="94"/>
        <v>0.3</v>
      </c>
      <c r="BS44" s="10">
        <v>1</v>
      </c>
      <c r="BT44" s="23">
        <f>0.3*BS44</f>
        <v>0.3</v>
      </c>
      <c r="BU44" s="18">
        <f t="shared" si="95"/>
        <v>0.3</v>
      </c>
      <c r="BV44" s="10">
        <v>1</v>
      </c>
      <c r="BW44" s="23">
        <f>0.3*BV44</f>
        <v>0.3</v>
      </c>
      <c r="BX44" s="18">
        <f t="shared" si="96"/>
        <v>0.3</v>
      </c>
      <c r="BY44" s="10">
        <v>1</v>
      </c>
      <c r="BZ44" s="23">
        <f>0.3*BY44</f>
        <v>0.3</v>
      </c>
      <c r="CA44" s="18">
        <f t="shared" si="97"/>
        <v>0.3</v>
      </c>
      <c r="CB44" s="10">
        <v>1</v>
      </c>
      <c r="CC44" s="23">
        <f>0.3*CB44</f>
        <v>0.3</v>
      </c>
      <c r="CD44" s="18">
        <f t="shared" si="98"/>
        <v>0.3</v>
      </c>
      <c r="CE44" s="10">
        <v>0</v>
      </c>
      <c r="CF44" s="23">
        <f>0.3*CE44</f>
        <v>0</v>
      </c>
      <c r="CG44" s="18">
        <f t="shared" si="99"/>
        <v>0</v>
      </c>
      <c r="CH44" s="10">
        <v>0</v>
      </c>
      <c r="CI44" s="23">
        <f>0.3*CH44</f>
        <v>0</v>
      </c>
      <c r="CJ44" s="18">
        <f t="shared" si="110"/>
        <v>0</v>
      </c>
      <c r="CK44" s="10">
        <v>1</v>
      </c>
      <c r="CL44" s="23">
        <f>0.3*CK44</f>
        <v>0.3</v>
      </c>
      <c r="CM44" s="18">
        <f t="shared" si="100"/>
        <v>0.3</v>
      </c>
      <c r="CN44" s="10">
        <v>1</v>
      </c>
      <c r="CO44" s="23">
        <f>0.3*CN44</f>
        <v>0.3</v>
      </c>
      <c r="CP44" s="18">
        <f t="shared" si="101"/>
        <v>0.3</v>
      </c>
      <c r="CQ44" s="10">
        <v>1</v>
      </c>
      <c r="CR44" s="23">
        <f>0.3*CQ44</f>
        <v>0.3</v>
      </c>
      <c r="CS44" s="18">
        <f t="shared" si="102"/>
        <v>0.3</v>
      </c>
      <c r="CT44" s="10">
        <v>1</v>
      </c>
      <c r="CU44" s="23">
        <f>0.3*CT44</f>
        <v>0.3</v>
      </c>
      <c r="CV44" s="18">
        <f t="shared" si="111"/>
        <v>0.3</v>
      </c>
      <c r="CW44" s="10">
        <v>1</v>
      </c>
      <c r="CX44" s="23">
        <v>0</v>
      </c>
      <c r="CY44" s="18">
        <f t="shared" si="103"/>
        <v>0</v>
      </c>
      <c r="CZ44" s="10">
        <v>1</v>
      </c>
      <c r="DA44" s="23">
        <v>0</v>
      </c>
      <c r="DB44" s="18">
        <f t="shared" si="104"/>
        <v>0</v>
      </c>
      <c r="DC44" s="10">
        <v>1</v>
      </c>
      <c r="DD44" s="23">
        <f>0.3*DC44</f>
        <v>0.3</v>
      </c>
      <c r="DE44" s="18">
        <f t="shared" si="105"/>
        <v>0.3</v>
      </c>
      <c r="DF44" s="10">
        <v>1</v>
      </c>
      <c r="DG44" s="23">
        <f>0.3*DF44</f>
        <v>0.3</v>
      </c>
      <c r="DH44" s="18">
        <f t="shared" si="114"/>
        <v>0.3</v>
      </c>
      <c r="DI44" s="10">
        <v>1</v>
      </c>
      <c r="DJ44" s="23">
        <f>0.3*DI44</f>
        <v>0.3</v>
      </c>
      <c r="DK44" s="18">
        <f t="shared" si="106"/>
        <v>0.3</v>
      </c>
      <c r="DL44" s="10">
        <v>1</v>
      </c>
      <c r="DM44" s="23">
        <f>0.3*DL44</f>
        <v>0.3</v>
      </c>
      <c r="DN44" s="18">
        <f t="shared" si="112"/>
        <v>0.3</v>
      </c>
      <c r="DO44" s="10">
        <v>1</v>
      </c>
      <c r="DP44" s="23">
        <f>0.3*DO44</f>
        <v>0.3</v>
      </c>
      <c r="DQ44" s="18">
        <f t="shared" si="107"/>
        <v>0.3</v>
      </c>
      <c r="DR44" s="44">
        <f t="shared" si="73"/>
        <v>36</v>
      </c>
      <c r="DS44" s="41">
        <f t="shared" si="73"/>
        <v>10.200000000000003</v>
      </c>
      <c r="DT44" s="41">
        <f t="shared" si="73"/>
        <v>10.200000000000003</v>
      </c>
      <c r="DU44" s="91">
        <f t="shared" si="108"/>
        <v>10.799999999999999</v>
      </c>
    </row>
    <row r="45" spans="1:125" s="14" customFormat="1" ht="12.75">
      <c r="A45" s="13" t="s">
        <v>21</v>
      </c>
      <c r="B45" s="10" t="s">
        <v>52</v>
      </c>
      <c r="C45" s="13" t="s">
        <v>54</v>
      </c>
      <c r="D45" s="13" t="s">
        <v>53</v>
      </c>
      <c r="E45" s="10">
        <v>1</v>
      </c>
      <c r="F45" s="35">
        <v>0.5</v>
      </c>
      <c r="G45" s="34">
        <f t="shared" si="75"/>
        <v>0.5</v>
      </c>
      <c r="H45" s="87">
        <v>1</v>
      </c>
      <c r="I45" s="34">
        <v>0.5</v>
      </c>
      <c r="J45" s="18">
        <v>0.5</v>
      </c>
      <c r="K45" s="10">
        <v>1</v>
      </c>
      <c r="L45" s="23">
        <v>0.5</v>
      </c>
      <c r="M45" s="34">
        <f t="shared" si="113"/>
        <v>0.5</v>
      </c>
      <c r="N45" s="10">
        <v>1</v>
      </c>
      <c r="O45" s="35">
        <v>0.75</v>
      </c>
      <c r="P45" s="34">
        <f t="shared" si="109"/>
        <v>0.75</v>
      </c>
      <c r="Q45" s="10">
        <v>1</v>
      </c>
      <c r="R45" s="35">
        <v>0.75</v>
      </c>
      <c r="S45" s="34">
        <f t="shared" si="77"/>
        <v>0.75</v>
      </c>
      <c r="T45" s="10">
        <v>1</v>
      </c>
      <c r="U45" s="35">
        <v>0.75</v>
      </c>
      <c r="V45" s="34">
        <f t="shared" si="78"/>
        <v>0.75</v>
      </c>
      <c r="W45" s="10">
        <v>1</v>
      </c>
      <c r="X45" s="35">
        <v>0.75</v>
      </c>
      <c r="Y45" s="34">
        <f t="shared" si="79"/>
        <v>0.75</v>
      </c>
      <c r="Z45" s="10">
        <v>1</v>
      </c>
      <c r="AA45" s="35">
        <v>0.75</v>
      </c>
      <c r="AB45" s="34">
        <f t="shared" si="80"/>
        <v>0.75</v>
      </c>
      <c r="AC45" s="10">
        <v>1</v>
      </c>
      <c r="AD45" s="35">
        <v>0.75</v>
      </c>
      <c r="AE45" s="34">
        <f t="shared" si="81"/>
        <v>0.75</v>
      </c>
      <c r="AF45" s="10">
        <v>1</v>
      </c>
      <c r="AG45" s="35">
        <v>0.75</v>
      </c>
      <c r="AH45" s="34">
        <f t="shared" si="82"/>
        <v>0.75</v>
      </c>
      <c r="AI45" s="10">
        <v>1</v>
      </c>
      <c r="AJ45" s="35">
        <v>0.75</v>
      </c>
      <c r="AK45" s="34">
        <f t="shared" si="83"/>
        <v>0.75</v>
      </c>
      <c r="AL45" s="10">
        <v>1</v>
      </c>
      <c r="AM45" s="35">
        <v>0.75</v>
      </c>
      <c r="AN45" s="34">
        <f t="shared" si="84"/>
        <v>0.75</v>
      </c>
      <c r="AO45" s="10">
        <v>1</v>
      </c>
      <c r="AP45" s="35">
        <v>0.5</v>
      </c>
      <c r="AQ45" s="34">
        <f t="shared" si="85"/>
        <v>0.5</v>
      </c>
      <c r="AR45" s="10">
        <v>1</v>
      </c>
      <c r="AS45" s="35">
        <v>0.75</v>
      </c>
      <c r="AT45" s="34">
        <f t="shared" si="86"/>
        <v>0.75</v>
      </c>
      <c r="AU45" s="10">
        <v>1</v>
      </c>
      <c r="AV45" s="35">
        <v>0.75</v>
      </c>
      <c r="AW45" s="34">
        <f t="shared" si="87"/>
        <v>0.75</v>
      </c>
      <c r="AX45" s="10">
        <v>1</v>
      </c>
      <c r="AY45" s="35">
        <v>0.75</v>
      </c>
      <c r="AZ45" s="34">
        <f t="shared" si="88"/>
        <v>0.75</v>
      </c>
      <c r="BA45" s="10">
        <v>1</v>
      </c>
      <c r="BB45" s="35">
        <v>0.5</v>
      </c>
      <c r="BC45" s="34">
        <f t="shared" si="89"/>
        <v>0.5</v>
      </c>
      <c r="BD45" s="10">
        <v>1</v>
      </c>
      <c r="BE45" s="35">
        <v>0.5</v>
      </c>
      <c r="BF45" s="34">
        <f t="shared" si="90"/>
        <v>0.5</v>
      </c>
      <c r="BG45" s="10">
        <v>1</v>
      </c>
      <c r="BH45" s="35">
        <v>0.5</v>
      </c>
      <c r="BI45" s="34">
        <f t="shared" si="91"/>
        <v>0.5</v>
      </c>
      <c r="BJ45" s="10">
        <v>1</v>
      </c>
      <c r="BK45" s="35">
        <v>0.75</v>
      </c>
      <c r="BL45" s="34">
        <f t="shared" si="92"/>
        <v>0.75</v>
      </c>
      <c r="BM45" s="10">
        <v>1</v>
      </c>
      <c r="BN45" s="35">
        <v>0.75</v>
      </c>
      <c r="BO45" s="34">
        <f t="shared" si="93"/>
        <v>0.75</v>
      </c>
      <c r="BP45" s="10">
        <v>1</v>
      </c>
      <c r="BQ45" s="35">
        <v>0.75</v>
      </c>
      <c r="BR45" s="34">
        <f t="shared" si="94"/>
        <v>0.75</v>
      </c>
      <c r="BS45" s="10">
        <v>1</v>
      </c>
      <c r="BT45" s="35">
        <v>0.75</v>
      </c>
      <c r="BU45" s="34">
        <f t="shared" si="95"/>
        <v>0.75</v>
      </c>
      <c r="BV45" s="10">
        <v>1</v>
      </c>
      <c r="BW45" s="35">
        <v>0.75</v>
      </c>
      <c r="BX45" s="34">
        <f t="shared" si="96"/>
        <v>0.75</v>
      </c>
      <c r="BY45" s="10">
        <v>1</v>
      </c>
      <c r="BZ45" s="35">
        <v>0.5</v>
      </c>
      <c r="CA45" s="34">
        <f t="shared" si="97"/>
        <v>0.5</v>
      </c>
      <c r="CB45" s="10">
        <v>1</v>
      </c>
      <c r="CC45" s="35">
        <v>0.75</v>
      </c>
      <c r="CD45" s="34">
        <f t="shared" si="98"/>
        <v>0.75</v>
      </c>
      <c r="CE45" s="10">
        <v>0</v>
      </c>
      <c r="CF45" s="35">
        <v>0</v>
      </c>
      <c r="CG45" s="34">
        <f t="shared" si="99"/>
        <v>0</v>
      </c>
      <c r="CH45" s="10">
        <v>1</v>
      </c>
      <c r="CI45" s="35">
        <v>0.75</v>
      </c>
      <c r="CJ45" s="34">
        <f t="shared" si="110"/>
        <v>0.75</v>
      </c>
      <c r="CK45" s="10">
        <v>1</v>
      </c>
      <c r="CL45" s="35">
        <v>0.75</v>
      </c>
      <c r="CM45" s="34">
        <f t="shared" si="100"/>
        <v>0.75</v>
      </c>
      <c r="CN45" s="10">
        <v>1</v>
      </c>
      <c r="CO45" s="35">
        <v>0.5</v>
      </c>
      <c r="CP45" s="34">
        <f t="shared" si="101"/>
        <v>0.5</v>
      </c>
      <c r="CQ45" s="10">
        <v>1</v>
      </c>
      <c r="CR45" s="35">
        <v>0.75</v>
      </c>
      <c r="CS45" s="34">
        <f t="shared" si="102"/>
        <v>0.75</v>
      </c>
      <c r="CT45" s="10">
        <v>1</v>
      </c>
      <c r="CU45" s="35">
        <v>0.75</v>
      </c>
      <c r="CV45" s="34">
        <f t="shared" si="111"/>
        <v>0.75</v>
      </c>
      <c r="CW45" s="10">
        <v>1</v>
      </c>
      <c r="CX45" s="35">
        <v>0.3</v>
      </c>
      <c r="CY45" s="34">
        <f t="shared" si="103"/>
        <v>0.3</v>
      </c>
      <c r="CZ45" s="10">
        <v>1</v>
      </c>
      <c r="DA45" s="35">
        <v>0.5</v>
      </c>
      <c r="DB45" s="34">
        <f t="shared" si="104"/>
        <v>0.5</v>
      </c>
      <c r="DC45" s="10">
        <v>1</v>
      </c>
      <c r="DD45" s="35">
        <v>0.75</v>
      </c>
      <c r="DE45" s="34">
        <f t="shared" si="105"/>
        <v>0.75</v>
      </c>
      <c r="DF45" s="10">
        <v>1</v>
      </c>
      <c r="DG45" s="35">
        <v>0.75</v>
      </c>
      <c r="DH45" s="34">
        <f t="shared" si="114"/>
        <v>0.75</v>
      </c>
      <c r="DI45" s="10">
        <v>1</v>
      </c>
      <c r="DJ45" s="35">
        <v>0.75</v>
      </c>
      <c r="DK45" s="34">
        <f t="shared" si="106"/>
        <v>0.75</v>
      </c>
      <c r="DL45" s="10">
        <v>1</v>
      </c>
      <c r="DM45" s="35">
        <v>0.75</v>
      </c>
      <c r="DN45" s="34">
        <f t="shared" si="112"/>
        <v>0.75</v>
      </c>
      <c r="DO45" s="10">
        <v>1</v>
      </c>
      <c r="DP45" s="35">
        <v>0.75</v>
      </c>
      <c r="DQ45" s="34">
        <f t="shared" si="107"/>
        <v>0.75</v>
      </c>
      <c r="DR45" s="44">
        <f t="shared" si="73"/>
        <v>38</v>
      </c>
      <c r="DS45" s="41">
        <f t="shared" si="73"/>
        <v>25.55</v>
      </c>
      <c r="DT45" s="41">
        <f t="shared" si="73"/>
        <v>25.55</v>
      </c>
      <c r="DU45" s="91">
        <f>11*0.5+27*0.75</f>
        <v>25.75</v>
      </c>
    </row>
    <row r="46" spans="1:125" s="110" customFormat="1" ht="12.75">
      <c r="A46" s="13" t="s">
        <v>22</v>
      </c>
      <c r="B46" s="10" t="s">
        <v>69</v>
      </c>
      <c r="C46" s="122" t="s">
        <v>184</v>
      </c>
      <c r="D46" s="123" t="s">
        <v>7</v>
      </c>
      <c r="E46" s="124">
        <v>1</v>
      </c>
      <c r="F46" s="125">
        <v>0.25</v>
      </c>
      <c r="G46" s="126">
        <f>F46</f>
        <v>0.25</v>
      </c>
      <c r="H46" s="127">
        <v>1</v>
      </c>
      <c r="I46" s="126">
        <v>0.25</v>
      </c>
      <c r="J46" s="93">
        <f>I46</f>
        <v>0.25</v>
      </c>
      <c r="K46" s="124">
        <v>1</v>
      </c>
      <c r="L46" s="128">
        <v>0.25</v>
      </c>
      <c r="M46" s="126">
        <f t="shared" si="113"/>
        <v>0.25</v>
      </c>
      <c r="N46" s="124">
        <v>1</v>
      </c>
      <c r="O46" s="125">
        <v>0.25</v>
      </c>
      <c r="P46" s="126">
        <v>0.25</v>
      </c>
      <c r="Q46" s="124">
        <v>1</v>
      </c>
      <c r="R46" s="125">
        <v>0.25</v>
      </c>
      <c r="S46" s="126">
        <f t="shared" si="77"/>
        <v>0.25</v>
      </c>
      <c r="T46" s="124">
        <v>1</v>
      </c>
      <c r="U46" s="125">
        <v>0.25</v>
      </c>
      <c r="V46" s="126">
        <f t="shared" si="78"/>
        <v>0.25</v>
      </c>
      <c r="W46" s="124">
        <v>1</v>
      </c>
      <c r="X46" s="125">
        <v>0.15</v>
      </c>
      <c r="Y46" s="126">
        <f>X46</f>
        <v>0.15</v>
      </c>
      <c r="Z46" s="124">
        <v>1</v>
      </c>
      <c r="AA46" s="125">
        <v>0.25</v>
      </c>
      <c r="AB46" s="126">
        <f t="shared" si="80"/>
        <v>0.25</v>
      </c>
      <c r="AC46" s="124">
        <v>1</v>
      </c>
      <c r="AD46" s="125">
        <v>0.25</v>
      </c>
      <c r="AE46" s="126">
        <f>AD46</f>
        <v>0.25</v>
      </c>
      <c r="AF46" s="124">
        <v>1</v>
      </c>
      <c r="AG46" s="125">
        <v>0.25</v>
      </c>
      <c r="AH46" s="126">
        <v>0.25</v>
      </c>
      <c r="AI46" s="124">
        <v>1</v>
      </c>
      <c r="AJ46" s="125">
        <v>0.25</v>
      </c>
      <c r="AK46" s="126">
        <f t="shared" si="83"/>
        <v>0.25</v>
      </c>
      <c r="AL46" s="124">
        <v>1</v>
      </c>
      <c r="AM46" s="125">
        <v>0.25</v>
      </c>
      <c r="AN46" s="126">
        <f t="shared" si="84"/>
        <v>0.25</v>
      </c>
      <c r="AO46" s="124">
        <v>1</v>
      </c>
      <c r="AP46" s="125">
        <v>0.25</v>
      </c>
      <c r="AQ46" s="126">
        <f t="shared" si="85"/>
        <v>0.25</v>
      </c>
      <c r="AR46" s="124">
        <v>1</v>
      </c>
      <c r="AS46" s="125">
        <v>0.25</v>
      </c>
      <c r="AT46" s="126">
        <f t="shared" si="86"/>
        <v>0.25</v>
      </c>
      <c r="AU46" s="124">
        <v>1</v>
      </c>
      <c r="AV46" s="125">
        <v>0.25</v>
      </c>
      <c r="AW46" s="126">
        <f t="shared" si="87"/>
        <v>0.25</v>
      </c>
      <c r="AX46" s="124">
        <v>1</v>
      </c>
      <c r="AY46" s="125">
        <v>0.25</v>
      </c>
      <c r="AZ46" s="126">
        <f t="shared" si="88"/>
        <v>0.25</v>
      </c>
      <c r="BA46" s="124">
        <v>1</v>
      </c>
      <c r="BB46" s="125">
        <v>0.25</v>
      </c>
      <c r="BC46" s="126">
        <f t="shared" si="89"/>
        <v>0.25</v>
      </c>
      <c r="BD46" s="124">
        <v>1</v>
      </c>
      <c r="BE46" s="125">
        <v>0.25</v>
      </c>
      <c r="BF46" s="126">
        <f t="shared" si="90"/>
        <v>0.25</v>
      </c>
      <c r="BG46" s="124">
        <v>1</v>
      </c>
      <c r="BH46" s="125">
        <v>0.25</v>
      </c>
      <c r="BI46" s="126">
        <f t="shared" si="91"/>
        <v>0.25</v>
      </c>
      <c r="BJ46" s="124">
        <v>1</v>
      </c>
      <c r="BK46" s="125">
        <v>0.25</v>
      </c>
      <c r="BL46" s="126">
        <f t="shared" si="92"/>
        <v>0.25</v>
      </c>
      <c r="BM46" s="124">
        <v>1</v>
      </c>
      <c r="BN46" s="125">
        <v>0.15</v>
      </c>
      <c r="BO46" s="126">
        <f t="shared" si="93"/>
        <v>0.15</v>
      </c>
      <c r="BP46" s="124">
        <v>1</v>
      </c>
      <c r="BQ46" s="125">
        <v>0.25</v>
      </c>
      <c r="BR46" s="126">
        <v>0.25</v>
      </c>
      <c r="BS46" s="124">
        <v>1</v>
      </c>
      <c r="BT46" s="125">
        <v>0.25</v>
      </c>
      <c r="BU46" s="126">
        <f t="shared" si="95"/>
        <v>0.25</v>
      </c>
      <c r="BV46" s="124">
        <v>1</v>
      </c>
      <c r="BW46" s="125">
        <v>0.075</v>
      </c>
      <c r="BX46" s="126">
        <f t="shared" si="96"/>
        <v>0.075</v>
      </c>
      <c r="BY46" s="124">
        <v>1</v>
      </c>
      <c r="BZ46" s="125">
        <v>0.25</v>
      </c>
      <c r="CA46" s="126">
        <f t="shared" si="97"/>
        <v>0.25</v>
      </c>
      <c r="CB46" s="124">
        <v>1</v>
      </c>
      <c r="CC46" s="125">
        <v>0.25</v>
      </c>
      <c r="CD46" s="126">
        <f>CC46</f>
        <v>0.25</v>
      </c>
      <c r="CE46" s="124">
        <v>0</v>
      </c>
      <c r="CF46" s="125">
        <v>0</v>
      </c>
      <c r="CG46" s="126">
        <f t="shared" si="99"/>
        <v>0</v>
      </c>
      <c r="CH46" s="124">
        <v>1</v>
      </c>
      <c r="CI46" s="125">
        <v>0.25</v>
      </c>
      <c r="CJ46" s="126">
        <f t="shared" si="110"/>
        <v>0.25</v>
      </c>
      <c r="CK46" s="124">
        <v>1</v>
      </c>
      <c r="CL46" s="125">
        <v>0.25</v>
      </c>
      <c r="CM46" s="126">
        <f t="shared" si="100"/>
        <v>0.25</v>
      </c>
      <c r="CN46" s="124">
        <v>1</v>
      </c>
      <c r="CO46" s="125">
        <v>0.25</v>
      </c>
      <c r="CP46" s="126">
        <f t="shared" si="101"/>
        <v>0.25</v>
      </c>
      <c r="CQ46" s="124">
        <v>1</v>
      </c>
      <c r="CR46" s="125">
        <v>0.25</v>
      </c>
      <c r="CS46" s="126">
        <f>CR46</f>
        <v>0.25</v>
      </c>
      <c r="CT46" s="124">
        <v>1</v>
      </c>
      <c r="CU46" s="125">
        <v>0.25</v>
      </c>
      <c r="CV46" s="126">
        <f t="shared" si="111"/>
        <v>0.25</v>
      </c>
      <c r="CW46" s="124">
        <v>1</v>
      </c>
      <c r="CX46" s="125">
        <v>0.25</v>
      </c>
      <c r="CY46" s="126">
        <f t="shared" si="103"/>
        <v>0.25</v>
      </c>
      <c r="CZ46" s="124">
        <v>1</v>
      </c>
      <c r="DA46" s="125">
        <v>0.25</v>
      </c>
      <c r="DB46" s="126">
        <f t="shared" si="104"/>
        <v>0.25</v>
      </c>
      <c r="DC46" s="124">
        <v>1</v>
      </c>
      <c r="DD46" s="125">
        <v>0.25</v>
      </c>
      <c r="DE46" s="126">
        <f t="shared" si="105"/>
        <v>0.25</v>
      </c>
      <c r="DF46" s="124">
        <v>1</v>
      </c>
      <c r="DG46" s="125">
        <v>0.25</v>
      </c>
      <c r="DH46" s="126">
        <f t="shared" si="114"/>
        <v>0.25</v>
      </c>
      <c r="DI46" s="124">
        <v>1</v>
      </c>
      <c r="DJ46" s="125">
        <v>0.25</v>
      </c>
      <c r="DK46" s="126">
        <f t="shared" si="106"/>
        <v>0.25</v>
      </c>
      <c r="DL46" s="124">
        <v>1</v>
      </c>
      <c r="DM46" s="125">
        <v>0.25</v>
      </c>
      <c r="DN46" s="126">
        <f t="shared" si="112"/>
        <v>0.25</v>
      </c>
      <c r="DO46" s="124">
        <v>1</v>
      </c>
      <c r="DP46" s="125">
        <v>0.25</v>
      </c>
      <c r="DQ46" s="126">
        <f>DP46</f>
        <v>0.25</v>
      </c>
      <c r="DR46" s="129">
        <f t="shared" si="73"/>
        <v>38</v>
      </c>
      <c r="DS46" s="130">
        <f t="shared" si="73"/>
        <v>9.125</v>
      </c>
      <c r="DT46" s="130">
        <f t="shared" si="73"/>
        <v>9.125</v>
      </c>
      <c r="DU46" s="109">
        <f>DT46</f>
        <v>9.125</v>
      </c>
    </row>
    <row r="47" spans="1:125" s="14" customFormat="1" ht="25.5">
      <c r="A47" s="13" t="s">
        <v>23</v>
      </c>
      <c r="B47" s="10" t="s">
        <v>167</v>
      </c>
      <c r="C47" s="12">
        <v>0.001</v>
      </c>
      <c r="D47" s="13" t="s">
        <v>12</v>
      </c>
      <c r="E47" s="10">
        <v>2271</v>
      </c>
      <c r="F47" s="18">
        <f>E47*C47</f>
        <v>2.271</v>
      </c>
      <c r="G47" s="18">
        <f>F47</f>
        <v>2.271</v>
      </c>
      <c r="H47" s="86">
        <v>559</v>
      </c>
      <c r="I47" s="18">
        <f>H47*C47</f>
        <v>0.559</v>
      </c>
      <c r="J47" s="18">
        <f>I47</f>
        <v>0.559</v>
      </c>
      <c r="K47" s="10">
        <v>2224</v>
      </c>
      <c r="L47" s="18">
        <f>C47*K47</f>
        <v>2.224</v>
      </c>
      <c r="M47" s="18">
        <f t="shared" si="113"/>
        <v>2.224</v>
      </c>
      <c r="N47" s="10">
        <v>2100</v>
      </c>
      <c r="O47" s="18">
        <f>N47*C47</f>
        <v>2.1</v>
      </c>
      <c r="P47" s="18">
        <f>O47</f>
        <v>2.1</v>
      </c>
      <c r="Q47" s="10">
        <v>1886</v>
      </c>
      <c r="R47" s="18">
        <f>Q47*C47</f>
        <v>1.8860000000000001</v>
      </c>
      <c r="S47" s="18">
        <f>R47</f>
        <v>1.8860000000000001</v>
      </c>
      <c r="T47" s="10">
        <v>2249</v>
      </c>
      <c r="U47" s="18">
        <f>T47*C47</f>
        <v>2.249</v>
      </c>
      <c r="V47" s="18">
        <f>U47</f>
        <v>2.249</v>
      </c>
      <c r="W47" s="10">
        <v>2555</v>
      </c>
      <c r="X47" s="18">
        <f>C47*W47</f>
        <v>2.555</v>
      </c>
      <c r="Y47" s="18">
        <f>X47</f>
        <v>2.555</v>
      </c>
      <c r="Z47" s="10">
        <v>1208</v>
      </c>
      <c r="AA47" s="18">
        <f>Z47*C47</f>
        <v>1.208</v>
      </c>
      <c r="AB47" s="18">
        <f>AA47</f>
        <v>1.208</v>
      </c>
      <c r="AC47" s="10">
        <v>2543</v>
      </c>
      <c r="AD47" s="18">
        <f>AC47*C47</f>
        <v>2.543</v>
      </c>
      <c r="AE47" s="18">
        <f>AD47</f>
        <v>2.543</v>
      </c>
      <c r="AF47" s="10">
        <v>4042</v>
      </c>
      <c r="AG47" s="18">
        <f>AF47*C47</f>
        <v>4.042</v>
      </c>
      <c r="AH47" s="18">
        <f>AG47</f>
        <v>4.042</v>
      </c>
      <c r="AI47" s="10">
        <v>3195</v>
      </c>
      <c r="AJ47" s="18">
        <f>AI47*C47</f>
        <v>3.1950000000000003</v>
      </c>
      <c r="AK47" s="18">
        <f>AJ47</f>
        <v>3.1950000000000003</v>
      </c>
      <c r="AL47" s="10">
        <v>2409</v>
      </c>
      <c r="AM47" s="18">
        <f>AL47*C47</f>
        <v>2.4090000000000003</v>
      </c>
      <c r="AN47" s="18">
        <f>AM47</f>
        <v>2.4090000000000003</v>
      </c>
      <c r="AO47" s="10">
        <v>1900</v>
      </c>
      <c r="AP47" s="18">
        <f>AO47*C47</f>
        <v>1.9000000000000001</v>
      </c>
      <c r="AQ47" s="18">
        <f>AP47</f>
        <v>1.9000000000000001</v>
      </c>
      <c r="AR47" s="10">
        <v>908</v>
      </c>
      <c r="AS47" s="18">
        <f>AR47*C47</f>
        <v>0.908</v>
      </c>
      <c r="AT47" s="18">
        <f>AS47</f>
        <v>0.908</v>
      </c>
      <c r="AU47" s="10">
        <v>1216</v>
      </c>
      <c r="AV47" s="18">
        <f>AU47*C47</f>
        <v>1.216</v>
      </c>
      <c r="AW47" s="18">
        <f>AV47</f>
        <v>1.216</v>
      </c>
      <c r="AX47" s="10">
        <v>2105</v>
      </c>
      <c r="AY47" s="18">
        <f>AX47*C47</f>
        <v>2.105</v>
      </c>
      <c r="AZ47" s="18">
        <f>AY47</f>
        <v>2.105</v>
      </c>
      <c r="BA47" s="10">
        <v>1179</v>
      </c>
      <c r="BB47" s="18">
        <f>BA47*C47</f>
        <v>1.179</v>
      </c>
      <c r="BC47" s="18">
        <f>BB47</f>
        <v>1.179</v>
      </c>
      <c r="BD47" s="10">
        <v>1659</v>
      </c>
      <c r="BE47" s="18">
        <f>BD47*C47</f>
        <v>1.659</v>
      </c>
      <c r="BF47" s="18">
        <f>BE47</f>
        <v>1.659</v>
      </c>
      <c r="BG47" s="10">
        <v>797</v>
      </c>
      <c r="BH47" s="18">
        <f>BG47*C47</f>
        <v>0.797</v>
      </c>
      <c r="BI47" s="18">
        <f>BH47</f>
        <v>0.797</v>
      </c>
      <c r="BJ47" s="10">
        <v>1592</v>
      </c>
      <c r="BK47" s="18">
        <f>BJ47*C47</f>
        <v>1.592</v>
      </c>
      <c r="BL47" s="18">
        <f>BK47</f>
        <v>1.592</v>
      </c>
      <c r="BM47" s="10">
        <v>3151</v>
      </c>
      <c r="BN47" s="18">
        <f>BM47*C47</f>
        <v>3.1510000000000002</v>
      </c>
      <c r="BO47" s="18">
        <f>BN47</f>
        <v>3.1510000000000002</v>
      </c>
      <c r="BP47" s="10">
        <v>1397</v>
      </c>
      <c r="BQ47" s="18">
        <f>BP47*C47</f>
        <v>1.397</v>
      </c>
      <c r="BR47" s="18">
        <f>BQ47</f>
        <v>1.397</v>
      </c>
      <c r="BS47" s="10">
        <v>3139</v>
      </c>
      <c r="BT47" s="18">
        <f>BS47*C47</f>
        <v>3.1390000000000002</v>
      </c>
      <c r="BU47" s="18">
        <f>BT47</f>
        <v>3.1390000000000002</v>
      </c>
      <c r="BV47" s="10">
        <v>2240</v>
      </c>
      <c r="BW47" s="18">
        <f>BV47*C47</f>
        <v>2.24</v>
      </c>
      <c r="BX47" s="18">
        <f>BW47</f>
        <v>2.24</v>
      </c>
      <c r="BY47" s="10">
        <v>1710</v>
      </c>
      <c r="BZ47" s="18">
        <f>BY47*C47</f>
        <v>1.71</v>
      </c>
      <c r="CA47" s="18">
        <f>BZ47</f>
        <v>1.71</v>
      </c>
      <c r="CB47" s="10">
        <v>3727</v>
      </c>
      <c r="CC47" s="18">
        <f>C47*CB47</f>
        <v>3.727</v>
      </c>
      <c r="CD47" s="18">
        <f>CC47</f>
        <v>3.727</v>
      </c>
      <c r="CE47" s="10">
        <v>1283</v>
      </c>
      <c r="CF47" s="18">
        <f>CE47*C47</f>
        <v>1.283</v>
      </c>
      <c r="CG47" s="18">
        <f>CF47</f>
        <v>1.283</v>
      </c>
      <c r="CH47" s="10">
        <v>2394</v>
      </c>
      <c r="CI47" s="18">
        <f>CH47*C47</f>
        <v>2.394</v>
      </c>
      <c r="CJ47" s="18">
        <f>CI47</f>
        <v>2.394</v>
      </c>
      <c r="CK47" s="10">
        <v>2161</v>
      </c>
      <c r="CL47" s="18">
        <f>CK47*C47</f>
        <v>2.161</v>
      </c>
      <c r="CM47" s="18">
        <f>CL47</f>
        <v>2.161</v>
      </c>
      <c r="CN47" s="10">
        <v>1333</v>
      </c>
      <c r="CO47" s="18">
        <f>CN47*C47</f>
        <v>1.333</v>
      </c>
      <c r="CP47" s="18">
        <f>CO47</f>
        <v>1.333</v>
      </c>
      <c r="CQ47" s="10">
        <v>2692</v>
      </c>
      <c r="CR47" s="18">
        <f>CQ47*C47</f>
        <v>2.692</v>
      </c>
      <c r="CS47" s="18">
        <f>CR47</f>
        <v>2.692</v>
      </c>
      <c r="CT47" s="10">
        <v>2649</v>
      </c>
      <c r="CU47" s="18">
        <f>CT47*C47</f>
        <v>2.649</v>
      </c>
      <c r="CV47" s="18">
        <f>CU47</f>
        <v>2.649</v>
      </c>
      <c r="CW47" s="10"/>
      <c r="CX47" s="18">
        <f>CW47*C47</f>
        <v>0</v>
      </c>
      <c r="CY47" s="18">
        <f>CX47</f>
        <v>0</v>
      </c>
      <c r="CZ47" s="10">
        <v>448</v>
      </c>
      <c r="DA47" s="18">
        <f>CZ47*C47</f>
        <v>0.448</v>
      </c>
      <c r="DB47" s="18">
        <f>DA47</f>
        <v>0.448</v>
      </c>
      <c r="DC47" s="10">
        <v>2151</v>
      </c>
      <c r="DD47" s="18">
        <f>DC47*C47</f>
        <v>2.1510000000000002</v>
      </c>
      <c r="DE47" s="18">
        <f>DD47</f>
        <v>2.1510000000000002</v>
      </c>
      <c r="DF47" s="10">
        <v>2253</v>
      </c>
      <c r="DG47" s="18">
        <f>DF47*C47</f>
        <v>2.253</v>
      </c>
      <c r="DH47" s="18">
        <f t="shared" si="114"/>
        <v>2.253</v>
      </c>
      <c r="DI47" s="10">
        <v>1819</v>
      </c>
      <c r="DJ47" s="18">
        <f>DI47*C47</f>
        <v>1.819</v>
      </c>
      <c r="DK47" s="18">
        <f>DJ47</f>
        <v>1.819</v>
      </c>
      <c r="DL47" s="10">
        <v>2114</v>
      </c>
      <c r="DM47" s="18">
        <f>DL47*C47</f>
        <v>2.114</v>
      </c>
      <c r="DN47" s="18">
        <f>DM47</f>
        <v>2.114</v>
      </c>
      <c r="DO47" s="95">
        <v>3024</v>
      </c>
      <c r="DP47" s="114">
        <f>DO47*C47</f>
        <v>3.024</v>
      </c>
      <c r="DQ47" s="18">
        <f>DP47</f>
        <v>3.024</v>
      </c>
      <c r="DR47" s="44">
        <f>E47+H47+K47+N47+Q47+T47+W47+Z47+AC47+AF47+AI47+AL47+AO47+AR47+AU47+BA47+BD47+AX47+BG47+BJ47+BM47+BP47+BS47+BV47+BY47+CB47+CE47+CH47+CK47+CN47+CQ47+CT47+CW47+CZ47+DC47+DF47+DI47+DL47+DO47</f>
        <v>78282</v>
      </c>
      <c r="DS47" s="41">
        <f>F47+I47+L47+O47+R47+U47+X47+AA47+AD47+AG47+AJ47+AM47+AP47+AS47+AV47+BB47+BE47+AY47+BH47+BK47+BN47+BQ47+BT47+BW47+BZ47+CC47+CF47+CI47+CL47+CO47+CR47+CU47+CX47+DA47+DD47+DG47+DJ47+DM47+DP47</f>
        <v>78.282</v>
      </c>
      <c r="DT47" s="41">
        <f t="shared" si="73"/>
        <v>78.282</v>
      </c>
      <c r="DU47" s="91">
        <f>DT47</f>
        <v>78.282</v>
      </c>
    </row>
    <row r="48" spans="1:125" s="14" customFormat="1" ht="12.75">
      <c r="A48" s="13" t="s">
        <v>24</v>
      </c>
      <c r="B48" s="10" t="s">
        <v>48</v>
      </c>
      <c r="C48" s="12">
        <v>0.5</v>
      </c>
      <c r="D48" s="13" t="s">
        <v>7</v>
      </c>
      <c r="E48" s="10">
        <v>1</v>
      </c>
      <c r="F48" s="23">
        <f t="shared" si="74"/>
        <v>0.5</v>
      </c>
      <c r="G48" s="18">
        <f t="shared" si="75"/>
        <v>0.5</v>
      </c>
      <c r="H48" s="86">
        <v>1</v>
      </c>
      <c r="I48" s="34">
        <f>C48*H48</f>
        <v>0.5</v>
      </c>
      <c r="J48" s="18">
        <f t="shared" si="76"/>
        <v>0.5</v>
      </c>
      <c r="K48" s="10">
        <v>1</v>
      </c>
      <c r="L48" s="23">
        <f>K48*C48</f>
        <v>0.5</v>
      </c>
      <c r="M48" s="18">
        <f t="shared" si="113"/>
        <v>0.5</v>
      </c>
      <c r="N48" s="10">
        <v>1</v>
      </c>
      <c r="O48" s="23">
        <f>N48*F48</f>
        <v>0.5</v>
      </c>
      <c r="P48" s="18">
        <f t="shared" si="109"/>
        <v>0.5</v>
      </c>
      <c r="Q48" s="10">
        <v>1</v>
      </c>
      <c r="R48" s="23">
        <f>Q48*C48</f>
        <v>0.5</v>
      </c>
      <c r="S48" s="18">
        <f t="shared" si="77"/>
        <v>0.5</v>
      </c>
      <c r="T48" s="10">
        <v>1</v>
      </c>
      <c r="U48" s="23">
        <f>T48*C48</f>
        <v>0.5</v>
      </c>
      <c r="V48" s="18">
        <f t="shared" si="78"/>
        <v>0.5</v>
      </c>
      <c r="W48" s="10">
        <v>1</v>
      </c>
      <c r="X48" s="23">
        <f>W48*C48</f>
        <v>0.5</v>
      </c>
      <c r="Y48" s="18">
        <f t="shared" si="79"/>
        <v>0.5</v>
      </c>
      <c r="Z48" s="10">
        <v>1</v>
      </c>
      <c r="AA48" s="23">
        <f>Z48*C48</f>
        <v>0.5</v>
      </c>
      <c r="AB48" s="18">
        <f t="shared" si="80"/>
        <v>0.5</v>
      </c>
      <c r="AC48" s="10">
        <v>1</v>
      </c>
      <c r="AD48" s="23">
        <f>AC48*C48</f>
        <v>0.5</v>
      </c>
      <c r="AE48" s="18">
        <f t="shared" si="81"/>
        <v>0.5</v>
      </c>
      <c r="AF48" s="10">
        <v>1</v>
      </c>
      <c r="AG48" s="23">
        <f>AF48*C48</f>
        <v>0.5</v>
      </c>
      <c r="AH48" s="18">
        <f t="shared" si="82"/>
        <v>0.5</v>
      </c>
      <c r="AI48" s="10">
        <v>1</v>
      </c>
      <c r="AJ48" s="23">
        <f>AI48*C48</f>
        <v>0.5</v>
      </c>
      <c r="AK48" s="18">
        <f t="shared" si="83"/>
        <v>0.5</v>
      </c>
      <c r="AL48" s="10">
        <v>1</v>
      </c>
      <c r="AM48" s="23">
        <f>AL48*C48</f>
        <v>0.5</v>
      </c>
      <c r="AN48" s="18">
        <f t="shared" si="84"/>
        <v>0.5</v>
      </c>
      <c r="AO48" s="10">
        <v>1</v>
      </c>
      <c r="AP48" s="23">
        <f>AO48*C48</f>
        <v>0.5</v>
      </c>
      <c r="AQ48" s="18">
        <f t="shared" si="85"/>
        <v>0.5</v>
      </c>
      <c r="AR48" s="10">
        <v>1</v>
      </c>
      <c r="AS48" s="23">
        <f>C48*AR48</f>
        <v>0.5</v>
      </c>
      <c r="AT48" s="18">
        <f>AS48</f>
        <v>0.5</v>
      </c>
      <c r="AU48" s="10">
        <v>1</v>
      </c>
      <c r="AV48" s="23">
        <f>AU48*C48</f>
        <v>0.5</v>
      </c>
      <c r="AW48" s="18">
        <f t="shared" si="87"/>
        <v>0.5</v>
      </c>
      <c r="AX48" s="10">
        <v>1</v>
      </c>
      <c r="AY48" s="23">
        <f>AX48*C48</f>
        <v>0.5</v>
      </c>
      <c r="AZ48" s="18">
        <f t="shared" si="88"/>
        <v>0.5</v>
      </c>
      <c r="BA48" s="10">
        <v>1</v>
      </c>
      <c r="BB48" s="23">
        <f>BA48*C48</f>
        <v>0.5</v>
      </c>
      <c r="BC48" s="18">
        <f t="shared" si="89"/>
        <v>0.5</v>
      </c>
      <c r="BD48" s="10">
        <v>1</v>
      </c>
      <c r="BE48" s="23">
        <f>BD48*C48</f>
        <v>0.5</v>
      </c>
      <c r="BF48" s="18">
        <f t="shared" si="90"/>
        <v>0.5</v>
      </c>
      <c r="BG48" s="10">
        <v>1</v>
      </c>
      <c r="BH48" s="23">
        <f>BG48*C48</f>
        <v>0.5</v>
      </c>
      <c r="BI48" s="18">
        <f t="shared" si="91"/>
        <v>0.5</v>
      </c>
      <c r="BJ48" s="10">
        <v>1</v>
      </c>
      <c r="BK48" s="23">
        <f>BJ48*C48</f>
        <v>0.5</v>
      </c>
      <c r="BL48" s="18">
        <f t="shared" si="92"/>
        <v>0.5</v>
      </c>
      <c r="BM48" s="10">
        <v>1</v>
      </c>
      <c r="BN48" s="23">
        <f>BM48*C48</f>
        <v>0.5</v>
      </c>
      <c r="BO48" s="18">
        <f t="shared" si="93"/>
        <v>0.5</v>
      </c>
      <c r="BP48" s="10">
        <v>1</v>
      </c>
      <c r="BQ48" s="23">
        <f>BP48*C48</f>
        <v>0.5</v>
      </c>
      <c r="BR48" s="18">
        <f t="shared" si="94"/>
        <v>0.5</v>
      </c>
      <c r="BS48" s="10">
        <v>1</v>
      </c>
      <c r="BT48" s="23">
        <f>BS48*C48</f>
        <v>0.5</v>
      </c>
      <c r="BU48" s="18">
        <f t="shared" si="95"/>
        <v>0.5</v>
      </c>
      <c r="BV48" s="10">
        <v>1</v>
      </c>
      <c r="BW48" s="23">
        <f>BV48*C48</f>
        <v>0.5</v>
      </c>
      <c r="BX48" s="18">
        <f t="shared" si="96"/>
        <v>0.5</v>
      </c>
      <c r="BY48" s="10">
        <v>1</v>
      </c>
      <c r="BZ48" s="23">
        <f>BY48*C48</f>
        <v>0.5</v>
      </c>
      <c r="CA48" s="18">
        <f t="shared" si="97"/>
        <v>0.5</v>
      </c>
      <c r="CB48" s="10">
        <v>1</v>
      </c>
      <c r="CC48" s="23">
        <f>CB48*C48</f>
        <v>0.5</v>
      </c>
      <c r="CD48" s="18">
        <f t="shared" si="98"/>
        <v>0.5</v>
      </c>
      <c r="CE48" s="10">
        <v>0</v>
      </c>
      <c r="CF48" s="23">
        <f>CE48*C48</f>
        <v>0</v>
      </c>
      <c r="CG48" s="18">
        <f t="shared" si="99"/>
        <v>0</v>
      </c>
      <c r="CH48" s="10">
        <v>1</v>
      </c>
      <c r="CI48" s="23">
        <f>CH48*C48</f>
        <v>0.5</v>
      </c>
      <c r="CJ48" s="18">
        <f t="shared" si="110"/>
        <v>0.5</v>
      </c>
      <c r="CK48" s="10">
        <v>1</v>
      </c>
      <c r="CL48" s="23">
        <f>CK48*C48</f>
        <v>0.5</v>
      </c>
      <c r="CM48" s="18">
        <f t="shared" si="100"/>
        <v>0.5</v>
      </c>
      <c r="CN48" s="10">
        <v>1</v>
      </c>
      <c r="CO48" s="23">
        <f>CN48*C48</f>
        <v>0.5</v>
      </c>
      <c r="CP48" s="18">
        <f t="shared" si="101"/>
        <v>0.5</v>
      </c>
      <c r="CQ48" s="10">
        <v>1</v>
      </c>
      <c r="CR48" s="23">
        <f>CQ48*C48</f>
        <v>0.5</v>
      </c>
      <c r="CS48" s="18">
        <f t="shared" si="102"/>
        <v>0.5</v>
      </c>
      <c r="CT48" s="10">
        <v>1</v>
      </c>
      <c r="CU48" s="23">
        <f>CT48*C48</f>
        <v>0.5</v>
      </c>
      <c r="CV48" s="18">
        <f t="shared" si="111"/>
        <v>0.5</v>
      </c>
      <c r="CW48" s="10">
        <v>1</v>
      </c>
      <c r="CX48" s="23">
        <v>0.4</v>
      </c>
      <c r="CY48" s="18">
        <f t="shared" si="103"/>
        <v>0.4</v>
      </c>
      <c r="CZ48" s="10">
        <v>1</v>
      </c>
      <c r="DA48" s="23">
        <f>CZ48*C48</f>
        <v>0.5</v>
      </c>
      <c r="DB48" s="18">
        <f t="shared" si="104"/>
        <v>0.5</v>
      </c>
      <c r="DC48" s="10">
        <v>1</v>
      </c>
      <c r="DD48" s="23">
        <f>DC48*C48</f>
        <v>0.5</v>
      </c>
      <c r="DE48" s="18">
        <f t="shared" si="105"/>
        <v>0.5</v>
      </c>
      <c r="DF48" s="10">
        <v>1</v>
      </c>
      <c r="DG48" s="23">
        <f>DF48*C48</f>
        <v>0.5</v>
      </c>
      <c r="DH48" s="18">
        <f t="shared" si="114"/>
        <v>0.5</v>
      </c>
      <c r="DI48" s="10">
        <v>1</v>
      </c>
      <c r="DJ48" s="23">
        <f>DI48*C48</f>
        <v>0.5</v>
      </c>
      <c r="DK48" s="18">
        <f t="shared" si="106"/>
        <v>0.5</v>
      </c>
      <c r="DL48" s="10">
        <v>1</v>
      </c>
      <c r="DM48" s="23">
        <f>DL48*C48</f>
        <v>0.5</v>
      </c>
      <c r="DN48" s="18">
        <f t="shared" si="112"/>
        <v>0.5</v>
      </c>
      <c r="DO48" s="10">
        <v>1</v>
      </c>
      <c r="DP48" s="23">
        <f>DO48*C48</f>
        <v>0.5</v>
      </c>
      <c r="DQ48" s="18">
        <f t="shared" si="107"/>
        <v>0.5</v>
      </c>
      <c r="DR48" s="44">
        <f t="shared" si="73"/>
        <v>38</v>
      </c>
      <c r="DS48" s="41">
        <f t="shared" si="73"/>
        <v>18.9</v>
      </c>
      <c r="DT48" s="41">
        <f t="shared" si="73"/>
        <v>18.9</v>
      </c>
      <c r="DU48" s="91">
        <f t="shared" si="108"/>
        <v>19</v>
      </c>
    </row>
    <row r="49" spans="1:125" s="14" customFormat="1" ht="12.75">
      <c r="A49" s="13" t="s">
        <v>28</v>
      </c>
      <c r="B49" s="10" t="s">
        <v>70</v>
      </c>
      <c r="C49" s="12">
        <v>0.5</v>
      </c>
      <c r="D49" s="13" t="s">
        <v>7</v>
      </c>
      <c r="E49" s="10">
        <v>1</v>
      </c>
      <c r="F49" s="23">
        <f t="shared" si="74"/>
        <v>0.5</v>
      </c>
      <c r="G49" s="18">
        <f t="shared" si="75"/>
        <v>0.5</v>
      </c>
      <c r="H49" s="86">
        <v>1</v>
      </c>
      <c r="I49" s="34">
        <v>0.5</v>
      </c>
      <c r="J49" s="18">
        <f t="shared" si="76"/>
        <v>0.5</v>
      </c>
      <c r="K49" s="10">
        <v>1</v>
      </c>
      <c r="L49" s="23">
        <f>K49*C49</f>
        <v>0.5</v>
      </c>
      <c r="M49" s="18">
        <f t="shared" si="113"/>
        <v>0.5</v>
      </c>
      <c r="N49" s="10">
        <v>1</v>
      </c>
      <c r="O49" s="23">
        <f>N49*C49</f>
        <v>0.5</v>
      </c>
      <c r="P49" s="18">
        <f t="shared" si="109"/>
        <v>0.5</v>
      </c>
      <c r="Q49" s="10">
        <v>1</v>
      </c>
      <c r="R49" s="23">
        <f>Q49*C49</f>
        <v>0.5</v>
      </c>
      <c r="S49" s="18">
        <f t="shared" si="77"/>
        <v>0.5</v>
      </c>
      <c r="T49" s="10">
        <v>1</v>
      </c>
      <c r="U49" s="23">
        <f>T49*C49</f>
        <v>0.5</v>
      </c>
      <c r="V49" s="18">
        <f t="shared" si="78"/>
        <v>0.5</v>
      </c>
      <c r="W49" s="10">
        <v>1</v>
      </c>
      <c r="X49" s="23">
        <f>W49*C49</f>
        <v>0.5</v>
      </c>
      <c r="Y49" s="18">
        <f t="shared" si="79"/>
        <v>0.5</v>
      </c>
      <c r="Z49" s="10">
        <v>1</v>
      </c>
      <c r="AA49" s="23">
        <f>Z49*C49</f>
        <v>0.5</v>
      </c>
      <c r="AB49" s="18">
        <f t="shared" si="80"/>
        <v>0.5</v>
      </c>
      <c r="AC49" s="10">
        <v>1</v>
      </c>
      <c r="AD49" s="23">
        <f>AC49*C49</f>
        <v>0.5</v>
      </c>
      <c r="AE49" s="18">
        <f t="shared" si="81"/>
        <v>0.5</v>
      </c>
      <c r="AF49" s="10">
        <v>1</v>
      </c>
      <c r="AG49" s="23">
        <f>AF49*C49</f>
        <v>0.5</v>
      </c>
      <c r="AH49" s="18">
        <f t="shared" si="82"/>
        <v>0.5</v>
      </c>
      <c r="AI49" s="10">
        <v>1</v>
      </c>
      <c r="AJ49" s="23">
        <f>AI49*C49</f>
        <v>0.5</v>
      </c>
      <c r="AK49" s="18">
        <f t="shared" si="83"/>
        <v>0.5</v>
      </c>
      <c r="AL49" s="10">
        <v>1</v>
      </c>
      <c r="AM49" s="23">
        <f>AL49*C49</f>
        <v>0.5</v>
      </c>
      <c r="AN49" s="18">
        <f t="shared" si="84"/>
        <v>0.5</v>
      </c>
      <c r="AO49" s="10">
        <v>1</v>
      </c>
      <c r="AP49" s="23">
        <f>AO49*C49</f>
        <v>0.5</v>
      </c>
      <c r="AQ49" s="18">
        <f t="shared" si="85"/>
        <v>0.5</v>
      </c>
      <c r="AR49" s="10">
        <v>1</v>
      </c>
      <c r="AS49" s="23">
        <v>0.5</v>
      </c>
      <c r="AT49" s="18">
        <v>0.5</v>
      </c>
      <c r="AU49" s="10">
        <v>1</v>
      </c>
      <c r="AV49" s="23">
        <f>AU49*C49</f>
        <v>0.5</v>
      </c>
      <c r="AW49" s="18">
        <f t="shared" si="87"/>
        <v>0.5</v>
      </c>
      <c r="AX49" s="10">
        <v>1</v>
      </c>
      <c r="AY49" s="23">
        <f>AX49*C49</f>
        <v>0.5</v>
      </c>
      <c r="AZ49" s="18">
        <f t="shared" si="88"/>
        <v>0.5</v>
      </c>
      <c r="BA49" s="10">
        <v>1</v>
      </c>
      <c r="BB49" s="23">
        <f>BA49*C49</f>
        <v>0.5</v>
      </c>
      <c r="BC49" s="18">
        <f t="shared" si="89"/>
        <v>0.5</v>
      </c>
      <c r="BD49" s="10">
        <v>1</v>
      </c>
      <c r="BE49" s="23">
        <v>0.5</v>
      </c>
      <c r="BF49" s="18">
        <v>0.5</v>
      </c>
      <c r="BG49" s="10">
        <v>1</v>
      </c>
      <c r="BH49" s="23">
        <f>BG49*C49</f>
        <v>0.5</v>
      </c>
      <c r="BI49" s="18">
        <f t="shared" si="91"/>
        <v>0.5</v>
      </c>
      <c r="BJ49" s="10">
        <v>1</v>
      </c>
      <c r="BK49" s="23">
        <f>BJ49*C49</f>
        <v>0.5</v>
      </c>
      <c r="BL49" s="18">
        <f t="shared" si="92"/>
        <v>0.5</v>
      </c>
      <c r="BM49" s="10">
        <v>1</v>
      </c>
      <c r="BN49" s="23">
        <f>BM49*C49</f>
        <v>0.5</v>
      </c>
      <c r="BO49" s="18">
        <f t="shared" si="93"/>
        <v>0.5</v>
      </c>
      <c r="BP49" s="10">
        <v>1</v>
      </c>
      <c r="BQ49" s="23">
        <f>BP49*C49</f>
        <v>0.5</v>
      </c>
      <c r="BR49" s="18">
        <f t="shared" si="94"/>
        <v>0.5</v>
      </c>
      <c r="BS49" s="10">
        <v>1</v>
      </c>
      <c r="BT49" s="23">
        <v>0.5</v>
      </c>
      <c r="BU49" s="18">
        <v>0.5</v>
      </c>
      <c r="BV49" s="10">
        <v>1</v>
      </c>
      <c r="BW49" s="23">
        <f>BV49*C49</f>
        <v>0.5</v>
      </c>
      <c r="BX49" s="18">
        <f t="shared" si="96"/>
        <v>0.5</v>
      </c>
      <c r="BY49" s="10">
        <v>1</v>
      </c>
      <c r="BZ49" s="23">
        <f>BY49*C49</f>
        <v>0.5</v>
      </c>
      <c r="CA49" s="18">
        <f t="shared" si="97"/>
        <v>0.5</v>
      </c>
      <c r="CB49" s="10">
        <v>1</v>
      </c>
      <c r="CC49" s="23">
        <f>CB49*C49</f>
        <v>0.5</v>
      </c>
      <c r="CD49" s="18">
        <f t="shared" si="98"/>
        <v>0.5</v>
      </c>
      <c r="CE49" s="10">
        <v>0</v>
      </c>
      <c r="CF49" s="23">
        <f>CE49*C49</f>
        <v>0</v>
      </c>
      <c r="CG49" s="18">
        <f t="shared" si="99"/>
        <v>0</v>
      </c>
      <c r="CH49" s="10">
        <v>1</v>
      </c>
      <c r="CI49" s="23">
        <f>CH49*C49</f>
        <v>0.5</v>
      </c>
      <c r="CJ49" s="18">
        <f t="shared" si="110"/>
        <v>0.5</v>
      </c>
      <c r="CK49" s="10">
        <v>1</v>
      </c>
      <c r="CL49" s="23">
        <f>CK49*C49</f>
        <v>0.5</v>
      </c>
      <c r="CM49" s="18">
        <f t="shared" si="100"/>
        <v>0.5</v>
      </c>
      <c r="CN49" s="10">
        <v>1</v>
      </c>
      <c r="CO49" s="23">
        <f>CN49*C49</f>
        <v>0.5</v>
      </c>
      <c r="CP49" s="18">
        <f t="shared" si="101"/>
        <v>0.5</v>
      </c>
      <c r="CQ49" s="10">
        <v>1</v>
      </c>
      <c r="CR49" s="23">
        <f>CQ49*C49</f>
        <v>0.5</v>
      </c>
      <c r="CS49" s="18">
        <f t="shared" si="102"/>
        <v>0.5</v>
      </c>
      <c r="CT49" s="10">
        <v>1</v>
      </c>
      <c r="CU49" s="23">
        <v>0.5</v>
      </c>
      <c r="CV49" s="18">
        <v>0.5</v>
      </c>
      <c r="CW49" s="10">
        <v>1</v>
      </c>
      <c r="CX49" s="23">
        <v>0</v>
      </c>
      <c r="CY49" s="18">
        <v>0</v>
      </c>
      <c r="CZ49" s="10">
        <v>1</v>
      </c>
      <c r="DA49" s="23">
        <v>0.1</v>
      </c>
      <c r="DB49" s="18">
        <f>DA49</f>
        <v>0.1</v>
      </c>
      <c r="DC49" s="10">
        <v>1</v>
      </c>
      <c r="DD49" s="23">
        <f>DC49*C49</f>
        <v>0.5</v>
      </c>
      <c r="DE49" s="18">
        <f t="shared" si="105"/>
        <v>0.5</v>
      </c>
      <c r="DF49" s="10">
        <v>1</v>
      </c>
      <c r="DG49" s="23">
        <v>0.5</v>
      </c>
      <c r="DH49" s="18">
        <v>0.5</v>
      </c>
      <c r="DI49" s="10">
        <v>1</v>
      </c>
      <c r="DJ49" s="23">
        <f>DI49*C49</f>
        <v>0.5</v>
      </c>
      <c r="DK49" s="18">
        <f t="shared" si="106"/>
        <v>0.5</v>
      </c>
      <c r="DL49" s="10">
        <v>1</v>
      </c>
      <c r="DM49" s="23">
        <f>DL49*C49</f>
        <v>0.5</v>
      </c>
      <c r="DN49" s="18">
        <f t="shared" si="112"/>
        <v>0.5</v>
      </c>
      <c r="DO49" s="10">
        <v>1</v>
      </c>
      <c r="DP49" s="23">
        <f>DO49*C49</f>
        <v>0.5</v>
      </c>
      <c r="DQ49" s="18">
        <f t="shared" si="107"/>
        <v>0.5</v>
      </c>
      <c r="DR49" s="44">
        <f t="shared" si="73"/>
        <v>38</v>
      </c>
      <c r="DS49" s="41">
        <f t="shared" si="73"/>
        <v>18.1</v>
      </c>
      <c r="DT49" s="41">
        <f t="shared" si="73"/>
        <v>18.1</v>
      </c>
      <c r="DU49" s="91">
        <f t="shared" si="108"/>
        <v>19</v>
      </c>
    </row>
    <row r="50" spans="1:125" s="14" customFormat="1" ht="12.75">
      <c r="A50" s="132" t="s">
        <v>201</v>
      </c>
      <c r="B50" s="133"/>
      <c r="C50" s="133"/>
      <c r="D50" s="134"/>
      <c r="E50" s="10"/>
      <c r="F50" s="33">
        <f>SUM(F39:F49)</f>
        <v>23.171</v>
      </c>
      <c r="G50" s="36">
        <f>SUM(G39:G49)</f>
        <v>23.171</v>
      </c>
      <c r="H50" s="36"/>
      <c r="I50" s="33">
        <f>SUM(I39:I49)</f>
        <v>14.259</v>
      </c>
      <c r="J50" s="33">
        <f>SUM(J39:J49)</f>
        <v>14.259</v>
      </c>
      <c r="K50" s="15"/>
      <c r="L50" s="33">
        <f>SUM(L39:L49)</f>
        <v>26.723999999999997</v>
      </c>
      <c r="M50" s="36">
        <f>SUM(M39:M49)</f>
        <v>26.723999999999997</v>
      </c>
      <c r="N50" s="10"/>
      <c r="O50" s="33">
        <f>SUM(O39:O49)</f>
        <v>26.849999999999998</v>
      </c>
      <c r="P50" s="36">
        <f>SUM(P39:P49)</f>
        <v>26.849999999999998</v>
      </c>
      <c r="Q50" s="10"/>
      <c r="R50" s="33">
        <f>SUM(R39:R49)</f>
        <v>39.236</v>
      </c>
      <c r="S50" s="36">
        <f>SUM(S39:S49)</f>
        <v>39.236</v>
      </c>
      <c r="T50" s="10"/>
      <c r="U50" s="33">
        <f>SUM(U39:U49)</f>
        <v>37.79899999999999</v>
      </c>
      <c r="V50" s="36">
        <f>SUM(V39:V49)</f>
        <v>37.79899999999999</v>
      </c>
      <c r="W50" s="10"/>
      <c r="X50" s="33">
        <f>SUM(X39:X49)</f>
        <v>32.60499999999999</v>
      </c>
      <c r="Y50" s="36">
        <f>SUM(Y39:Y49)</f>
        <v>32.60499999999999</v>
      </c>
      <c r="Z50" s="10"/>
      <c r="AA50" s="33">
        <f>SUM(AA39:AA49)</f>
        <v>25.957999999999995</v>
      </c>
      <c r="AB50" s="36">
        <f>SUM(AB39:AB49)</f>
        <v>25.957999999999995</v>
      </c>
      <c r="AC50" s="10"/>
      <c r="AD50" s="33">
        <f>SUM(AD39:AD49)</f>
        <v>41.69299999999999</v>
      </c>
      <c r="AE50" s="36">
        <f>SUM(AE39:AE49)</f>
        <v>41.69299999999999</v>
      </c>
      <c r="AF50" s="10"/>
      <c r="AG50" s="33">
        <f>SUM(AG39:AG49)</f>
        <v>57.59199999999999</v>
      </c>
      <c r="AH50" s="36">
        <f>SUM(AH39:AH49)</f>
        <v>57.59199999999999</v>
      </c>
      <c r="AI50" s="10"/>
      <c r="AJ50" s="33">
        <f>SUM(AJ39:AJ49)</f>
        <v>50.644999999999996</v>
      </c>
      <c r="AK50" s="36">
        <f>SUM(AK39:AK49)</f>
        <v>50.644999999999996</v>
      </c>
      <c r="AL50" s="10"/>
      <c r="AM50" s="33">
        <f>SUM(AM39:AM49)</f>
        <v>32.559</v>
      </c>
      <c r="AN50" s="36">
        <f>SUM(AN39:AN49)</f>
        <v>32.559</v>
      </c>
      <c r="AO50" s="10"/>
      <c r="AP50" s="33">
        <f>SUM(AP39:AP49)</f>
        <v>24.599999999999998</v>
      </c>
      <c r="AQ50" s="36">
        <f>SUM(AQ39:AQ49)</f>
        <v>24.599999999999998</v>
      </c>
      <c r="AR50" s="10"/>
      <c r="AS50" s="33">
        <f>SUM(AS39:AS49)</f>
        <v>18.458</v>
      </c>
      <c r="AT50" s="36">
        <f>SUM(AT39:AT49)</f>
        <v>18.458</v>
      </c>
      <c r="AU50" s="10"/>
      <c r="AV50" s="33">
        <f>SUM(AV39:AV49)</f>
        <v>25.965999999999998</v>
      </c>
      <c r="AW50" s="36">
        <f>SUM(AW39:AW49)</f>
        <v>25.965999999999998</v>
      </c>
      <c r="AX50" s="10"/>
      <c r="AY50" s="33">
        <f>SUM(AY39:AY49)</f>
        <v>35.855</v>
      </c>
      <c r="AZ50" s="36">
        <f>SUM(AZ39:AZ49)</f>
        <v>35.855</v>
      </c>
      <c r="BA50" s="10"/>
      <c r="BB50" s="33">
        <f>SUM(BB39:BB49)</f>
        <v>18.478999999999996</v>
      </c>
      <c r="BC50" s="36">
        <f>SUM(BC39:BC49)</f>
        <v>18.478999999999996</v>
      </c>
      <c r="BD50" s="10"/>
      <c r="BE50" s="33">
        <f>SUM(BE39:BE49)</f>
        <v>18.958999999999996</v>
      </c>
      <c r="BF50" s="36">
        <f>SUM(BF39:BF49)</f>
        <v>18.958999999999996</v>
      </c>
      <c r="BG50" s="10"/>
      <c r="BH50" s="33">
        <f>SUM(BH39:BH49)</f>
        <v>18.096999999999998</v>
      </c>
      <c r="BI50" s="36">
        <f>SUM(BI39:BI49)</f>
        <v>18.096999999999998</v>
      </c>
      <c r="BJ50" s="10"/>
      <c r="BK50" s="33">
        <f>SUM(BK39:BK49)</f>
        <v>29.941999999999997</v>
      </c>
      <c r="BL50" s="36">
        <f>SUM(BL39:BL49)</f>
        <v>29.941999999999997</v>
      </c>
      <c r="BM50" s="10"/>
      <c r="BN50" s="33">
        <f>SUM(BN39:BN49)</f>
        <v>45.800999999999995</v>
      </c>
      <c r="BO50" s="36">
        <f>SUM(BO39:BO49)</f>
        <v>45.800999999999995</v>
      </c>
      <c r="BP50" s="10"/>
      <c r="BQ50" s="33">
        <f>SUM(BQ39:BQ49)</f>
        <v>22.546999999999997</v>
      </c>
      <c r="BR50" s="36">
        <f>SUM(BR39:BR49)</f>
        <v>22.546999999999997</v>
      </c>
      <c r="BS50" s="10"/>
      <c r="BT50" s="33">
        <f>SUM(BT39:BT49)</f>
        <v>36.889</v>
      </c>
      <c r="BU50" s="36">
        <f>SUM(BU39:BU49)</f>
        <v>36.889</v>
      </c>
      <c r="BV50" s="10"/>
      <c r="BW50" s="33">
        <f>SUM(BW39:BW49)</f>
        <v>43.015</v>
      </c>
      <c r="BX50" s="36">
        <f>SUM(BX39:BX49)</f>
        <v>43.015</v>
      </c>
      <c r="BY50" s="10"/>
      <c r="BZ50" s="33">
        <f>SUM(BZ39:BZ49)</f>
        <v>31.609999999999996</v>
      </c>
      <c r="CA50" s="36">
        <f>SUM(CA39:CA49)</f>
        <v>31.609999999999996</v>
      </c>
      <c r="CB50" s="10"/>
      <c r="CC50" s="33">
        <f>SUM(CC39:CC49)</f>
        <v>50.07699999999999</v>
      </c>
      <c r="CD50" s="36">
        <f>SUM(CD39:CD49)</f>
        <v>50.07699999999999</v>
      </c>
      <c r="CE50" s="10"/>
      <c r="CF50" s="33">
        <f>SUM(CF39:CF49)</f>
        <v>3.0829999999999997</v>
      </c>
      <c r="CG50" s="36">
        <f>SUM(CG39:CG49)</f>
        <v>3.0829999999999997</v>
      </c>
      <c r="CH50" s="10"/>
      <c r="CI50" s="33">
        <f>SUM(CI39:CI49)</f>
        <v>31.843999999999994</v>
      </c>
      <c r="CJ50" s="36">
        <f>SUM(CJ39:CJ49)</f>
        <v>31.843999999999994</v>
      </c>
      <c r="CK50" s="10"/>
      <c r="CL50" s="33">
        <f>SUM(CL39:CL49)</f>
        <v>41.31099999999999</v>
      </c>
      <c r="CM50" s="36">
        <f>SUM(CM39:CM49)</f>
        <v>41.31099999999999</v>
      </c>
      <c r="CN50" s="10"/>
      <c r="CO50" s="33">
        <f>SUM(CO39:CO49)</f>
        <v>24.032999999999998</v>
      </c>
      <c r="CP50" s="36">
        <f>SUM(CP39:CP49)</f>
        <v>24.032999999999998</v>
      </c>
      <c r="CQ50" s="10"/>
      <c r="CR50" s="33">
        <f>SUM(CR39:CR49)</f>
        <v>43.641999999999996</v>
      </c>
      <c r="CS50" s="36">
        <f>SUM(CS39:CS49)</f>
        <v>43.641999999999996</v>
      </c>
      <c r="CT50" s="10"/>
      <c r="CU50" s="33">
        <f>SUM(CU39:CU49)</f>
        <v>43.599</v>
      </c>
      <c r="CV50" s="36">
        <f>SUM(CV39:CV49)</f>
        <v>43.599</v>
      </c>
      <c r="CW50" s="10"/>
      <c r="CX50" s="33">
        <f>SUM(CX39:CX49)</f>
        <v>4.1499999999999995</v>
      </c>
      <c r="CY50" s="36">
        <f>SUM(CY39:CY49)</f>
        <v>4.1499999999999995</v>
      </c>
      <c r="CZ50" s="10"/>
      <c r="DA50" s="33">
        <f>SUM(DA39:DA49)</f>
        <v>7.608750000000001</v>
      </c>
      <c r="DB50" s="36">
        <f>SUM(DB39:DB49)</f>
        <v>7.608750000000001</v>
      </c>
      <c r="DC50" s="10"/>
      <c r="DD50" s="33">
        <f>SUM(DD39:DD49)</f>
        <v>37.70099999999999</v>
      </c>
      <c r="DE50" s="36">
        <f>SUM(DE39:DE49)</f>
        <v>37.70099999999999</v>
      </c>
      <c r="DF50" s="10"/>
      <c r="DG50" s="33">
        <f>SUM(DG39:DG49)</f>
        <v>41.40299999999999</v>
      </c>
      <c r="DH50" s="36">
        <f>SUM(DH39:DH49)</f>
        <v>41.40299999999999</v>
      </c>
      <c r="DI50" s="10"/>
      <c r="DJ50" s="33">
        <f>SUM(DJ39:DJ49)</f>
        <v>26.568999999999996</v>
      </c>
      <c r="DK50" s="36">
        <f>SUM(DK39:DK49)</f>
        <v>26.568999999999996</v>
      </c>
      <c r="DL50" s="10"/>
      <c r="DM50" s="33">
        <f>SUM(DM39:DM49)</f>
        <v>35.864</v>
      </c>
      <c r="DN50" s="36">
        <f>SUM(DN39:DN49)</f>
        <v>35.864</v>
      </c>
      <c r="DO50" s="10"/>
      <c r="DP50" s="33">
        <f>SUM(DP39:DP49)</f>
        <v>40.373999999999995</v>
      </c>
      <c r="DQ50" s="36">
        <f>SUM(DQ39:DQ49)</f>
        <v>40.373999999999995</v>
      </c>
      <c r="DR50" s="44">
        <f t="shared" si="73"/>
        <v>0</v>
      </c>
      <c r="DS50" s="41">
        <f t="shared" si="73"/>
        <v>1210.5677500000002</v>
      </c>
      <c r="DT50" s="41">
        <f t="shared" si="73"/>
        <v>1210.5677500000002</v>
      </c>
      <c r="DU50" s="91">
        <f>SUM(DU39:DU49)</f>
        <v>1228.4569999999999</v>
      </c>
    </row>
    <row r="51" spans="1:125" s="14" customFormat="1" ht="12.75" customHeight="1">
      <c r="A51" s="142" t="s">
        <v>204</v>
      </c>
      <c r="B51" s="143"/>
      <c r="C51" s="143"/>
      <c r="D51" s="144"/>
      <c r="E51" s="11"/>
      <c r="F51" s="29">
        <f>F31+F37+F50</f>
        <v>314.71725000000004</v>
      </c>
      <c r="G51" s="29">
        <f>G31+G37+G50</f>
        <v>314.71725000000004</v>
      </c>
      <c r="H51" s="11"/>
      <c r="I51" s="29">
        <f>I31+I37+I50</f>
        <v>125.74999999999999</v>
      </c>
      <c r="J51" s="29">
        <f>J31+J37+J50</f>
        <v>125.74999999999999</v>
      </c>
      <c r="K51" s="11"/>
      <c r="L51" s="29">
        <f>L31+L37+L50</f>
        <v>263.16510999999997</v>
      </c>
      <c r="M51" s="29">
        <f>M31+M37+M50</f>
        <v>263.16510999999997</v>
      </c>
      <c r="N51" s="11"/>
      <c r="O51" s="29">
        <f>O31+O37+O50</f>
        <v>302.333</v>
      </c>
      <c r="P51" s="29">
        <f>P31+P37+P50</f>
        <v>302.333</v>
      </c>
      <c r="Q51" s="11"/>
      <c r="R51" s="29">
        <f>R31+R37+R50</f>
        <v>386.52975000000004</v>
      </c>
      <c r="S51" s="29">
        <f>S31+S37+S50</f>
        <v>386.52975000000004</v>
      </c>
      <c r="T51" s="11"/>
      <c r="U51" s="29">
        <f>U31+U37+U50</f>
        <v>322.38973</v>
      </c>
      <c r="V51" s="29">
        <f>V31+V37+V50</f>
        <v>322.38973</v>
      </c>
      <c r="W51" s="11"/>
      <c r="X51" s="29">
        <f>X31+X37+X50</f>
        <v>341.14750000000004</v>
      </c>
      <c r="Y51" s="29">
        <f>Y31+Y37+Y50</f>
        <v>341.14750000000004</v>
      </c>
      <c r="Z51" s="11"/>
      <c r="AA51" s="29">
        <f>AA31+AA37+AA50</f>
        <v>298.008</v>
      </c>
      <c r="AB51" s="29">
        <f>AB31+AB37+AB50</f>
        <v>298.008</v>
      </c>
      <c r="AC51" s="11"/>
      <c r="AD51" s="29">
        <f>AD31+AD37+AD50</f>
        <v>395.81175</v>
      </c>
      <c r="AE51" s="29">
        <f>AE31+AE37+AE50</f>
        <v>395.81175</v>
      </c>
      <c r="AF51" s="11"/>
      <c r="AG51" s="29">
        <f>AG31+AG37+AG50</f>
        <v>499.582</v>
      </c>
      <c r="AH51" s="29">
        <f>AH31+AH37+AH50</f>
        <v>499.582</v>
      </c>
      <c r="AI51" s="11"/>
      <c r="AJ51" s="29">
        <f>AJ31+AJ37+AJ50</f>
        <v>467.08624999999995</v>
      </c>
      <c r="AK51" s="29">
        <f>AK31+AK37+AK50</f>
        <v>467.08624999999995</v>
      </c>
      <c r="AL51" s="11"/>
      <c r="AM51" s="29">
        <f>AM31+AM37+AM50</f>
        <v>337.58850000000007</v>
      </c>
      <c r="AN51" s="29">
        <f>AN31+AN37+AN50</f>
        <v>337.58850000000007</v>
      </c>
      <c r="AO51" s="11"/>
      <c r="AP51" s="29">
        <f>AP31+AP37+AP50</f>
        <v>285.82125</v>
      </c>
      <c r="AQ51" s="29">
        <f>AQ31+AQ37+AQ50</f>
        <v>285.82125</v>
      </c>
      <c r="AR51" s="11"/>
      <c r="AS51" s="29">
        <f>AS31+AS37+AS50</f>
        <v>246.62299999999996</v>
      </c>
      <c r="AT51" s="29">
        <f>AT31+AT37+AT50</f>
        <v>246.62299999999996</v>
      </c>
      <c r="AU51" s="11"/>
      <c r="AV51" s="29">
        <f>AV31+AV37+AV50</f>
        <v>291.23499000000004</v>
      </c>
      <c r="AW51" s="29">
        <f>AW31+AW37+AW50</f>
        <v>291.23499000000004</v>
      </c>
      <c r="AX51" s="11"/>
      <c r="AY51" s="29">
        <f>AY31+AY37+AY50</f>
        <v>366.9575000000001</v>
      </c>
      <c r="AZ51" s="29">
        <f>AZ31+AZ37+AZ50</f>
        <v>366.9575000000001</v>
      </c>
      <c r="BA51" s="11"/>
      <c r="BB51" s="29">
        <f>BB31+BB37+BB50</f>
        <v>144.76430999999997</v>
      </c>
      <c r="BC51" s="29">
        <f>BC31+BC37+BC50</f>
        <v>144.76430999999997</v>
      </c>
      <c r="BD51" s="11"/>
      <c r="BE51" s="29">
        <f>BE31+BE37+BE50</f>
        <v>244.15093</v>
      </c>
      <c r="BF51" s="29">
        <f>BF31+BF37+BF50</f>
        <v>244.15093</v>
      </c>
      <c r="BG51" s="11"/>
      <c r="BH51" s="29">
        <f>BH31+BH37+BH50</f>
        <v>231.92712999999998</v>
      </c>
      <c r="BI51" s="29">
        <f>BI31+BI37+BI50</f>
        <v>231.92712999999998</v>
      </c>
      <c r="BJ51" s="11"/>
      <c r="BK51" s="29">
        <f>BK31+BK37+BK50</f>
        <v>258</v>
      </c>
      <c r="BL51" s="29">
        <f>BL31+BL37+BL50</f>
        <v>258</v>
      </c>
      <c r="BM51" s="11"/>
      <c r="BN51" s="29">
        <f>BN31+BN37+BN50</f>
        <v>359.39725000000004</v>
      </c>
      <c r="BO51" s="29">
        <f>BO31+BO37+BO50</f>
        <v>359.39725000000004</v>
      </c>
      <c r="BP51" s="11"/>
      <c r="BQ51" s="29">
        <f>BQ31+BQ37+BQ50</f>
        <v>257.5</v>
      </c>
      <c r="BR51" s="29">
        <f>BR31+BR37+BR50</f>
        <v>257.5</v>
      </c>
      <c r="BS51" s="11"/>
      <c r="BT51" s="29">
        <f>BT31+BT37+BT50</f>
        <v>372.72025</v>
      </c>
      <c r="BU51" s="29">
        <f>BU31+BU37+BU50</f>
        <v>372.72025</v>
      </c>
      <c r="BV51" s="11"/>
      <c r="BW51" s="29">
        <f>BW31+BW37+BW50</f>
        <v>408.27750000000003</v>
      </c>
      <c r="BX51" s="29">
        <f>BX31+BX37+BX50</f>
        <v>408.27750000000003</v>
      </c>
      <c r="BY51" s="11"/>
      <c r="BZ51" s="29">
        <f>BZ31+BZ37+BZ50</f>
        <v>332.80875000000003</v>
      </c>
      <c r="CA51" s="29">
        <f>CA31+CA37+CA50</f>
        <v>332.80875000000003</v>
      </c>
      <c r="CB51" s="11"/>
      <c r="CC51" s="29">
        <f>CC31+CC37+CC50</f>
        <v>300.71369999999996</v>
      </c>
      <c r="CD51" s="29">
        <f>CD31+CD37+CD50</f>
        <v>300.71369999999996</v>
      </c>
      <c r="CE51" s="11"/>
      <c r="CF51" s="29">
        <f>CF31+CF37+CF50</f>
        <v>4.82075</v>
      </c>
      <c r="CG51" s="29">
        <f>CG31+CG37+CG50</f>
        <v>4.82075</v>
      </c>
      <c r="CH51" s="11"/>
      <c r="CI51" s="29">
        <f>CI31+CI37+CI50</f>
        <v>348.0040000000001</v>
      </c>
      <c r="CJ51" s="29">
        <f>CJ31+CJ37+CJ50</f>
        <v>348.0040000000001</v>
      </c>
      <c r="CK51" s="11"/>
      <c r="CL51" s="29">
        <f>CL31+CL37+CL50</f>
        <v>403.77600000000007</v>
      </c>
      <c r="CM51" s="29">
        <f>CM31+CM37+CM50</f>
        <v>403.77600000000007</v>
      </c>
      <c r="CN51" s="11"/>
      <c r="CO51" s="29">
        <f>CO31+CO37+CO50</f>
        <v>281.088</v>
      </c>
      <c r="CP51" s="29">
        <f>CP31+CP37+CP50</f>
        <v>281.088</v>
      </c>
      <c r="CQ51" s="11"/>
      <c r="CR51" s="29">
        <f>CR31+CR37+CR50</f>
        <v>413.72075000000007</v>
      </c>
      <c r="CS51" s="29">
        <f>CS31+CS37+CS50</f>
        <v>413.72075000000007</v>
      </c>
      <c r="CT51" s="11"/>
      <c r="CU51" s="29">
        <f>CU31+CU37+CU50</f>
        <v>413.54275000000007</v>
      </c>
      <c r="CV51" s="29">
        <f>CV31+CV37+CV50</f>
        <v>413.54275000000007</v>
      </c>
      <c r="CW51" s="11"/>
      <c r="CX51" s="29">
        <f>CX31+CX37+CX50</f>
        <v>71.07748000000001</v>
      </c>
      <c r="CY51" s="29">
        <f>CY31+CY37+CY50</f>
        <v>71.07748000000001</v>
      </c>
      <c r="CZ51" s="11"/>
      <c r="DA51" s="29">
        <f>DA31+DA37+DA50</f>
        <v>104.24999999999996</v>
      </c>
      <c r="DB51" s="29">
        <f>DB31+DB37+DB50</f>
        <v>104.24999999999996</v>
      </c>
      <c r="DC51" s="11"/>
      <c r="DD51" s="29">
        <f>DD31+DD37+DD50</f>
        <v>375.03475000000003</v>
      </c>
      <c r="DE51" s="29">
        <f>DE31+DE37+DE50</f>
        <v>375.03475000000003</v>
      </c>
      <c r="DF51" s="11"/>
      <c r="DG51" s="29">
        <f>DG31+DG37+DG50</f>
        <v>396.13800000000003</v>
      </c>
      <c r="DH51" s="29">
        <f>DH31+DH37+DH50</f>
        <v>396.13800000000003</v>
      </c>
      <c r="DI51" s="11"/>
      <c r="DJ51" s="29">
        <f>DJ31+DJ37+DJ50</f>
        <v>304.2715</v>
      </c>
      <c r="DK51" s="29">
        <f>DK31+DK37+DK50</f>
        <v>304.2715</v>
      </c>
      <c r="DL51" s="11"/>
      <c r="DM51" s="29">
        <f>DM31+DM37+DM50</f>
        <v>363.67525</v>
      </c>
      <c r="DN51" s="29">
        <f>DN31+DN37+DN50</f>
        <v>363.67525</v>
      </c>
      <c r="DO51" s="11"/>
      <c r="DP51" s="29">
        <f>DP31+DP37+DP50</f>
        <v>388.0490000000001</v>
      </c>
      <c r="DQ51" s="29">
        <f>DQ31+DQ37+DQ50</f>
        <v>388.0490000000001</v>
      </c>
      <c r="DR51" s="44">
        <f>E51+K51+N51+Q51+T51+W51+Z51+AC51+AF51+AI51+AL51+AO51+AR51+AU51+BA51+BD51+AX51+BG51+BJ51+BM51+BP51+BS51+BV51+BY51+CB51+CE51+CH51+CK51+CN51+CQ51+CT51+CW51+CZ51+DC51+DF51+DI51+DL51+DO51</f>
        <v>0</v>
      </c>
      <c r="DS51" s="41">
        <f t="shared" si="73"/>
        <v>12022.453630000004</v>
      </c>
      <c r="DT51" s="41">
        <f>DT31+DT37+DT50</f>
        <v>12022.45363</v>
      </c>
      <c r="DU51" s="41">
        <f>DU31+DU37+DU50</f>
        <v>3342.7304999999997</v>
      </c>
    </row>
    <row r="52" spans="1:29" ht="12.75">
      <c r="A52" s="2"/>
      <c r="B52" s="2"/>
      <c r="C52" s="2"/>
      <c r="D52" s="2"/>
      <c r="E52" s="2"/>
      <c r="F52" s="3"/>
      <c r="G52" s="2"/>
      <c r="H52" s="2"/>
      <c r="I52" s="2"/>
      <c r="J52" s="2"/>
      <c r="K52" s="3"/>
      <c r="L52" s="2"/>
      <c r="M52" s="3"/>
      <c r="N52" s="2"/>
      <c r="O52" s="3"/>
      <c r="P52" s="2"/>
      <c r="Q52" s="3"/>
      <c r="R52" s="2"/>
      <c r="S52" s="3"/>
      <c r="T52" s="2"/>
      <c r="U52" s="3"/>
      <c r="V52" s="2"/>
      <c r="W52" s="3"/>
      <c r="X52" s="2"/>
      <c r="Y52" s="3"/>
      <c r="Z52" s="2"/>
      <c r="AA52" s="3"/>
      <c r="AB52" s="2"/>
      <c r="AC52" s="3"/>
    </row>
    <row r="53" spans="1:102" ht="12.75">
      <c r="A53" s="2"/>
      <c r="B53" s="2"/>
      <c r="C53" s="2"/>
      <c r="D53" s="2"/>
      <c r="E53" s="2"/>
      <c r="F53" s="3"/>
      <c r="G53" s="2"/>
      <c r="H53" s="2"/>
      <c r="I53" s="2"/>
      <c r="J53" s="2"/>
      <c r="K53" s="3"/>
      <c r="L53" s="2"/>
      <c r="M53" s="3"/>
      <c r="N53" s="2"/>
      <c r="O53" s="3"/>
      <c r="P53" s="2"/>
      <c r="Q53" s="3"/>
      <c r="R53" s="2"/>
      <c r="S53" s="3"/>
      <c r="T53" s="2"/>
      <c r="U53" s="3"/>
      <c r="V53" s="2"/>
      <c r="W53" s="3"/>
      <c r="X53" s="2"/>
      <c r="Y53" s="3"/>
      <c r="Z53" s="2"/>
      <c r="AA53" s="3"/>
      <c r="AB53" s="2"/>
      <c r="AC53" s="3"/>
      <c r="CX53" s="48"/>
    </row>
    <row r="54" spans="1:29" ht="12.75">
      <c r="A54" s="2"/>
      <c r="B54" s="2"/>
      <c r="C54" s="2"/>
      <c r="D54" s="2"/>
      <c r="E54" s="2"/>
      <c r="F54" s="3"/>
      <c r="G54" s="2"/>
      <c r="H54" s="2"/>
      <c r="I54" s="2"/>
      <c r="J54" s="2"/>
      <c r="K54" s="3"/>
      <c r="L54" s="2"/>
      <c r="M54" s="3"/>
      <c r="N54" s="2"/>
      <c r="O54" s="3"/>
      <c r="P54" s="2"/>
      <c r="Q54" s="3"/>
      <c r="R54" s="2"/>
      <c r="S54" s="3"/>
      <c r="T54" s="2"/>
      <c r="U54" s="3"/>
      <c r="V54" s="2"/>
      <c r="W54" s="3"/>
      <c r="X54" s="2"/>
      <c r="Y54" s="3"/>
      <c r="Z54" s="2"/>
      <c r="AA54" s="3"/>
      <c r="AB54" s="2"/>
      <c r="AC54" s="3"/>
    </row>
    <row r="55" spans="1:29" ht="12.75">
      <c r="A55" s="2"/>
      <c r="B55" s="2"/>
      <c r="C55" s="2"/>
      <c r="D55" s="2"/>
      <c r="E55" s="2"/>
      <c r="F55" s="3"/>
      <c r="G55" s="2"/>
      <c r="H55" s="2"/>
      <c r="I55" s="2"/>
      <c r="J55" s="2"/>
      <c r="K55" s="3"/>
      <c r="L55" s="2"/>
      <c r="M55" s="3"/>
      <c r="N55" s="2"/>
      <c r="O55" s="3"/>
      <c r="P55" s="2"/>
      <c r="Q55" s="3"/>
      <c r="R55" s="2"/>
      <c r="S55" s="3"/>
      <c r="T55" s="2"/>
      <c r="U55" s="3"/>
      <c r="V55" s="2"/>
      <c r="W55" s="3"/>
      <c r="X55" s="2"/>
      <c r="Y55" s="3"/>
      <c r="Z55" s="2"/>
      <c r="AA55" s="3"/>
      <c r="AB55" s="2"/>
      <c r="AC55" s="3"/>
    </row>
    <row r="56" spans="1:29" ht="12.75">
      <c r="A56" s="2"/>
      <c r="B56" s="2"/>
      <c r="C56" s="2"/>
      <c r="D56" s="2"/>
      <c r="E56" s="2"/>
      <c r="F56" s="3"/>
      <c r="G56" s="2"/>
      <c r="H56" s="2"/>
      <c r="I56" s="2"/>
      <c r="J56" s="2"/>
      <c r="K56" s="3"/>
      <c r="L56" s="2"/>
      <c r="M56" s="3"/>
      <c r="N56" s="2"/>
      <c r="O56" s="3"/>
      <c r="P56" s="2"/>
      <c r="Q56" s="3"/>
      <c r="R56" s="2"/>
      <c r="S56" s="3"/>
      <c r="T56" s="2"/>
      <c r="U56" s="3"/>
      <c r="V56" s="2"/>
      <c r="W56" s="3"/>
      <c r="X56" s="2"/>
      <c r="Y56" s="3"/>
      <c r="Z56" s="2"/>
      <c r="AA56" s="3"/>
      <c r="AB56" s="2"/>
      <c r="AC56" s="3"/>
    </row>
    <row r="57" spans="1:29" ht="12.75">
      <c r="A57" s="2"/>
      <c r="B57" s="2"/>
      <c r="C57" s="2"/>
      <c r="D57" s="2"/>
      <c r="E57" s="2"/>
      <c r="F57" s="3"/>
      <c r="G57" s="2"/>
      <c r="H57" s="2"/>
      <c r="I57" s="2"/>
      <c r="J57" s="2"/>
      <c r="K57" s="3"/>
      <c r="L57" s="2"/>
      <c r="M57" s="3"/>
      <c r="N57" s="2"/>
      <c r="O57" s="3"/>
      <c r="P57" s="2"/>
      <c r="Q57" s="3"/>
      <c r="R57" s="2"/>
      <c r="S57" s="3"/>
      <c r="T57" s="2"/>
      <c r="U57" s="3"/>
      <c r="V57" s="2"/>
      <c r="W57" s="3"/>
      <c r="X57" s="2"/>
      <c r="Y57" s="3"/>
      <c r="Z57" s="2"/>
      <c r="AA57" s="3"/>
      <c r="AB57" s="2"/>
      <c r="AC57" s="3"/>
    </row>
    <row r="58" spans="1:29" ht="12.75">
      <c r="A58" s="2"/>
      <c r="B58" s="2"/>
      <c r="C58" s="2"/>
      <c r="D58" s="2"/>
      <c r="E58" s="2"/>
      <c r="F58" s="3"/>
      <c r="G58" s="2"/>
      <c r="H58" s="2"/>
      <c r="I58" s="2"/>
      <c r="J58" s="2"/>
      <c r="K58" s="3"/>
      <c r="L58" s="2"/>
      <c r="M58" s="3"/>
      <c r="N58" s="2"/>
      <c r="O58" s="3"/>
      <c r="P58" s="2"/>
      <c r="Q58" s="3"/>
      <c r="R58" s="2"/>
      <c r="S58" s="3"/>
      <c r="T58" s="2"/>
      <c r="U58" s="3"/>
      <c r="V58" s="2"/>
      <c r="W58" s="3"/>
      <c r="X58" s="2"/>
      <c r="Y58" s="3"/>
      <c r="Z58" s="2"/>
      <c r="AA58" s="3"/>
      <c r="AB58" s="2"/>
      <c r="AC58" s="3"/>
    </row>
    <row r="59" spans="1:29" ht="12.75">
      <c r="A59" s="2"/>
      <c r="B59" s="2"/>
      <c r="C59" s="2"/>
      <c r="D59" s="2"/>
      <c r="E59" s="2"/>
      <c r="F59" s="3"/>
      <c r="G59" s="2"/>
      <c r="H59" s="2"/>
      <c r="I59" s="2"/>
      <c r="J59" s="2"/>
      <c r="K59" s="3"/>
      <c r="L59" s="2"/>
      <c r="M59" s="3"/>
      <c r="N59" s="2"/>
      <c r="O59" s="3"/>
      <c r="P59" s="2"/>
      <c r="Q59" s="3"/>
      <c r="R59" s="2"/>
      <c r="S59" s="3"/>
      <c r="T59" s="2"/>
      <c r="U59" s="3"/>
      <c r="V59" s="2"/>
      <c r="W59" s="3"/>
      <c r="X59" s="2"/>
      <c r="Y59" s="3"/>
      <c r="Z59" s="2"/>
      <c r="AA59" s="3"/>
      <c r="AB59" s="2"/>
      <c r="AC59" s="3"/>
    </row>
  </sheetData>
  <sheetProtection/>
  <mergeCells count="47">
    <mergeCell ref="A51:D51"/>
    <mergeCell ref="E1:F1"/>
    <mergeCell ref="H1:I1"/>
    <mergeCell ref="K1:L1"/>
    <mergeCell ref="N1:O1"/>
    <mergeCell ref="Q1:R1"/>
    <mergeCell ref="A37:D37"/>
    <mergeCell ref="C1:C2"/>
    <mergeCell ref="D1:D2"/>
    <mergeCell ref="T1:U1"/>
    <mergeCell ref="W1:X1"/>
    <mergeCell ref="Z1:AA1"/>
    <mergeCell ref="AC1:AD1"/>
    <mergeCell ref="AF1:AG1"/>
    <mergeCell ref="AI1:AJ1"/>
    <mergeCell ref="AL1:AM1"/>
    <mergeCell ref="AO1:AP1"/>
    <mergeCell ref="AR1:AS1"/>
    <mergeCell ref="AU1:AV1"/>
    <mergeCell ref="AX1:AY1"/>
    <mergeCell ref="BA1:BB1"/>
    <mergeCell ref="BD1:BE1"/>
    <mergeCell ref="BG1:BH1"/>
    <mergeCell ref="BJ1:BK1"/>
    <mergeCell ref="BM1:BN1"/>
    <mergeCell ref="BP1:BQ1"/>
    <mergeCell ref="BS1:BT1"/>
    <mergeCell ref="DO1:DP1"/>
    <mergeCell ref="DR1:DS1"/>
    <mergeCell ref="A2:B2"/>
    <mergeCell ref="A31:D31"/>
    <mergeCell ref="CQ1:CR1"/>
    <mergeCell ref="CT1:CU1"/>
    <mergeCell ref="CW1:CX1"/>
    <mergeCell ref="CZ1:DA1"/>
    <mergeCell ref="BV1:BW1"/>
    <mergeCell ref="BY1:BZ1"/>
    <mergeCell ref="DI1:DJ1"/>
    <mergeCell ref="A50:D50"/>
    <mergeCell ref="DC1:DD1"/>
    <mergeCell ref="DF1:DG1"/>
    <mergeCell ref="CN1:CO1"/>
    <mergeCell ref="DL1:DM1"/>
    <mergeCell ref="CB1:CC1"/>
    <mergeCell ref="CE1:CF1"/>
    <mergeCell ref="CH1:CI1"/>
    <mergeCell ref="CK1:CL1"/>
  </mergeCells>
  <printOptions/>
  <pageMargins left="0.4330708661417323" right="0.15748031496062992" top="0.7480314960629921" bottom="0.1968503937007874" header="0.35433070866141736" footer="0.15748031496062992"/>
  <pageSetup horizontalDpi="600" verticalDpi="600" orientation="landscape" paperSize="9" r:id="rId1"/>
  <headerFooter alignWithMargins="0">
    <oddHeader>&amp;C&amp;"Arial,Bold"&amp;12Bihar Education Project Council, Patna&amp;"Arial,Regular"&amp;10
Proposed Activities under Management in Financial Year- 2013-14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M120"/>
  <sheetViews>
    <sheetView view="pageBreakPreview" zoomScaleSheetLayoutView="100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6" sqref="A6"/>
    </sheetView>
  </sheetViews>
  <sheetFormatPr defaultColWidth="9.140625" defaultRowHeight="12.75"/>
  <cols>
    <col min="1" max="1" width="6.7109375" style="1" customWidth="1"/>
    <col min="2" max="2" width="42.28125" style="1" customWidth="1"/>
    <col min="3" max="3" width="10.421875" style="1" customWidth="1"/>
    <col min="4" max="4" width="13.421875" style="1" customWidth="1"/>
    <col min="5" max="5" width="11.00390625" style="1" customWidth="1"/>
    <col min="6" max="6" width="13.28125" style="1" customWidth="1"/>
    <col min="7" max="8" width="14.8515625" style="1" customWidth="1"/>
    <col min="9" max="9" width="12.7109375" style="1" customWidth="1"/>
    <col min="10" max="46" width="11.8515625" style="1" customWidth="1"/>
    <col min="47" max="48" width="15.00390625" style="1" customWidth="1"/>
    <col min="49" max="82" width="11.8515625" style="1" customWidth="1"/>
    <col min="83" max="83" width="13.00390625" style="1" customWidth="1"/>
    <col min="84" max="84" width="12.8515625" style="1" customWidth="1"/>
    <col min="85" max="86" width="11.8515625" style="1" customWidth="1"/>
    <col min="87" max="87" width="15.7109375" style="1" bestFit="1" customWidth="1"/>
    <col min="88" max="88" width="11.8515625" style="1" customWidth="1"/>
    <col min="89" max="89" width="10.8515625" style="1" customWidth="1"/>
    <col min="90" max="90" width="10.57421875" style="1" bestFit="1" customWidth="1"/>
    <col min="91" max="91" width="9.57421875" style="1" bestFit="1" customWidth="1"/>
    <col min="92" max="16384" width="9.140625" style="1" customWidth="1"/>
  </cols>
  <sheetData>
    <row r="1" spans="1:89" ht="30" customHeight="1">
      <c r="A1" s="154" t="s">
        <v>2</v>
      </c>
      <c r="B1" s="49" t="s">
        <v>3</v>
      </c>
      <c r="C1" s="155" t="s">
        <v>4</v>
      </c>
      <c r="D1" s="155" t="s">
        <v>5</v>
      </c>
      <c r="E1" s="153" t="s">
        <v>76</v>
      </c>
      <c r="F1" s="153"/>
      <c r="G1" s="153" t="s">
        <v>116</v>
      </c>
      <c r="H1" s="153"/>
      <c r="I1" s="152" t="s">
        <v>78</v>
      </c>
      <c r="J1" s="152"/>
      <c r="K1" s="152" t="s">
        <v>79</v>
      </c>
      <c r="L1" s="152"/>
      <c r="M1" s="153" t="s">
        <v>80</v>
      </c>
      <c r="N1" s="153"/>
      <c r="O1" s="153" t="s">
        <v>81</v>
      </c>
      <c r="P1" s="153"/>
      <c r="Q1" s="153" t="s">
        <v>82</v>
      </c>
      <c r="R1" s="153"/>
      <c r="S1" s="152" t="s">
        <v>83</v>
      </c>
      <c r="T1" s="152"/>
      <c r="U1" s="152" t="s">
        <v>84</v>
      </c>
      <c r="V1" s="152"/>
      <c r="W1" s="153" t="s">
        <v>85</v>
      </c>
      <c r="X1" s="153"/>
      <c r="Y1" s="154" t="s">
        <v>86</v>
      </c>
      <c r="Z1" s="154"/>
      <c r="AA1" s="152" t="s">
        <v>87</v>
      </c>
      <c r="AB1" s="152"/>
      <c r="AC1" s="152" t="s">
        <v>88</v>
      </c>
      <c r="AD1" s="152"/>
      <c r="AE1" s="152" t="s">
        <v>89</v>
      </c>
      <c r="AF1" s="152"/>
      <c r="AG1" s="152" t="s">
        <v>90</v>
      </c>
      <c r="AH1" s="152"/>
      <c r="AI1" s="152" t="s">
        <v>93</v>
      </c>
      <c r="AJ1" s="152"/>
      <c r="AK1" s="153" t="s">
        <v>91</v>
      </c>
      <c r="AL1" s="153"/>
      <c r="AM1" s="153" t="s">
        <v>92</v>
      </c>
      <c r="AN1" s="153"/>
      <c r="AO1" s="152" t="s">
        <v>94</v>
      </c>
      <c r="AP1" s="152"/>
      <c r="AQ1" s="152" t="s">
        <v>95</v>
      </c>
      <c r="AR1" s="152"/>
      <c r="AS1" s="153" t="s">
        <v>96</v>
      </c>
      <c r="AT1" s="153"/>
      <c r="AU1" s="153" t="s">
        <v>97</v>
      </c>
      <c r="AV1" s="153"/>
      <c r="AW1" s="153" t="s">
        <v>98</v>
      </c>
      <c r="AX1" s="153"/>
      <c r="AY1" s="153" t="s">
        <v>120</v>
      </c>
      <c r="AZ1" s="153"/>
      <c r="BA1" s="152" t="s">
        <v>121</v>
      </c>
      <c r="BB1" s="152"/>
      <c r="BC1" s="161" t="s">
        <v>122</v>
      </c>
      <c r="BD1" s="161"/>
      <c r="BE1" s="161" t="s">
        <v>101</v>
      </c>
      <c r="BF1" s="161"/>
      <c r="BG1" s="152" t="s">
        <v>102</v>
      </c>
      <c r="BH1" s="152"/>
      <c r="BI1" s="152" t="s">
        <v>103</v>
      </c>
      <c r="BJ1" s="152"/>
      <c r="BK1" s="153" t="s">
        <v>104</v>
      </c>
      <c r="BL1" s="153"/>
      <c r="BM1" s="152" t="s">
        <v>105</v>
      </c>
      <c r="BN1" s="152"/>
      <c r="BO1" s="153" t="s">
        <v>106</v>
      </c>
      <c r="BP1" s="153"/>
      <c r="BQ1" s="152" t="s">
        <v>107</v>
      </c>
      <c r="BR1" s="152"/>
      <c r="BS1" s="153" t="s">
        <v>108</v>
      </c>
      <c r="BT1" s="153"/>
      <c r="BU1" s="153" t="s">
        <v>109</v>
      </c>
      <c r="BV1" s="153"/>
      <c r="BW1" s="150" t="s">
        <v>110</v>
      </c>
      <c r="BX1" s="151"/>
      <c r="BY1" s="159" t="s">
        <v>111</v>
      </c>
      <c r="BZ1" s="160"/>
      <c r="CA1" s="150" t="s">
        <v>112</v>
      </c>
      <c r="CB1" s="151"/>
      <c r="CC1" s="150" t="s">
        <v>113</v>
      </c>
      <c r="CD1" s="151"/>
      <c r="CE1" s="148" t="s">
        <v>123</v>
      </c>
      <c r="CF1" s="149"/>
      <c r="CG1" s="154" t="s">
        <v>124</v>
      </c>
      <c r="CH1" s="154"/>
      <c r="CI1" s="154" t="s">
        <v>114</v>
      </c>
      <c r="CJ1" s="154"/>
      <c r="CK1" s="155" t="s">
        <v>125</v>
      </c>
    </row>
    <row r="2" spans="1:89" ht="25.5">
      <c r="A2" s="154"/>
      <c r="B2" s="49" t="s">
        <v>162</v>
      </c>
      <c r="C2" s="156"/>
      <c r="D2" s="156"/>
      <c r="E2" s="49" t="s">
        <v>1</v>
      </c>
      <c r="F2" s="49" t="s">
        <v>0</v>
      </c>
      <c r="G2" s="49" t="s">
        <v>1</v>
      </c>
      <c r="H2" s="49" t="s">
        <v>0</v>
      </c>
      <c r="I2" s="49" t="s">
        <v>1</v>
      </c>
      <c r="J2" s="49" t="s">
        <v>0</v>
      </c>
      <c r="K2" s="49" t="s">
        <v>1</v>
      </c>
      <c r="L2" s="49" t="s">
        <v>0</v>
      </c>
      <c r="M2" s="49" t="s">
        <v>1</v>
      </c>
      <c r="N2" s="49" t="s">
        <v>0</v>
      </c>
      <c r="O2" s="49" t="s">
        <v>1</v>
      </c>
      <c r="P2" s="49" t="s">
        <v>0</v>
      </c>
      <c r="Q2" s="49" t="s">
        <v>1</v>
      </c>
      <c r="R2" s="49" t="s">
        <v>0</v>
      </c>
      <c r="S2" s="49" t="s">
        <v>1</v>
      </c>
      <c r="T2" s="49" t="s">
        <v>0</v>
      </c>
      <c r="U2" s="49" t="s">
        <v>1</v>
      </c>
      <c r="V2" s="49" t="s">
        <v>0</v>
      </c>
      <c r="W2" s="49" t="s">
        <v>1</v>
      </c>
      <c r="X2" s="49" t="s">
        <v>0</v>
      </c>
      <c r="Y2" s="49" t="s">
        <v>1</v>
      </c>
      <c r="Z2" s="49" t="s">
        <v>0</v>
      </c>
      <c r="AA2" s="49" t="s">
        <v>1</v>
      </c>
      <c r="AB2" s="49" t="s">
        <v>0</v>
      </c>
      <c r="AC2" s="49" t="s">
        <v>1</v>
      </c>
      <c r="AD2" s="49" t="s">
        <v>0</v>
      </c>
      <c r="AE2" s="49" t="s">
        <v>1</v>
      </c>
      <c r="AF2" s="49" t="s">
        <v>0</v>
      </c>
      <c r="AG2" s="49" t="s">
        <v>1</v>
      </c>
      <c r="AH2" s="49" t="s">
        <v>0</v>
      </c>
      <c r="AI2" s="49" t="s">
        <v>1</v>
      </c>
      <c r="AJ2" s="49" t="s">
        <v>0</v>
      </c>
      <c r="AK2" s="49" t="s">
        <v>1</v>
      </c>
      <c r="AL2" s="49" t="s">
        <v>0</v>
      </c>
      <c r="AM2" s="49" t="s">
        <v>1</v>
      </c>
      <c r="AN2" s="49" t="s">
        <v>0</v>
      </c>
      <c r="AO2" s="49" t="s">
        <v>1</v>
      </c>
      <c r="AP2" s="49" t="s">
        <v>0</v>
      </c>
      <c r="AQ2" s="49" t="s">
        <v>1</v>
      </c>
      <c r="AR2" s="49" t="s">
        <v>0</v>
      </c>
      <c r="AS2" s="49" t="s">
        <v>1</v>
      </c>
      <c r="AT2" s="49" t="s">
        <v>0</v>
      </c>
      <c r="AU2" s="49" t="s">
        <v>1</v>
      </c>
      <c r="AV2" s="49" t="s">
        <v>0</v>
      </c>
      <c r="AW2" s="49" t="s">
        <v>1</v>
      </c>
      <c r="AX2" s="49" t="s">
        <v>0</v>
      </c>
      <c r="AY2" s="49" t="s">
        <v>1</v>
      </c>
      <c r="AZ2" s="49" t="s">
        <v>0</v>
      </c>
      <c r="BA2" s="49" t="s">
        <v>1</v>
      </c>
      <c r="BB2" s="49" t="s">
        <v>0</v>
      </c>
      <c r="BC2" s="49" t="s">
        <v>1</v>
      </c>
      <c r="BD2" s="49" t="s">
        <v>0</v>
      </c>
      <c r="BE2" s="49" t="s">
        <v>1</v>
      </c>
      <c r="BF2" s="49" t="s">
        <v>0</v>
      </c>
      <c r="BG2" s="49" t="s">
        <v>1</v>
      </c>
      <c r="BH2" s="49" t="s">
        <v>0</v>
      </c>
      <c r="BI2" s="49" t="s">
        <v>1</v>
      </c>
      <c r="BJ2" s="49" t="s">
        <v>0</v>
      </c>
      <c r="BK2" s="49" t="s">
        <v>1</v>
      </c>
      <c r="BL2" s="49" t="s">
        <v>0</v>
      </c>
      <c r="BM2" s="49" t="s">
        <v>1</v>
      </c>
      <c r="BN2" s="49" t="s">
        <v>0</v>
      </c>
      <c r="BO2" s="49" t="s">
        <v>1</v>
      </c>
      <c r="BP2" s="49" t="s">
        <v>0</v>
      </c>
      <c r="BQ2" s="49" t="s">
        <v>1</v>
      </c>
      <c r="BR2" s="49" t="s">
        <v>0</v>
      </c>
      <c r="BS2" s="49" t="s">
        <v>1</v>
      </c>
      <c r="BT2" s="49" t="s">
        <v>0</v>
      </c>
      <c r="BU2" s="49" t="s">
        <v>1</v>
      </c>
      <c r="BV2" s="49" t="s">
        <v>0</v>
      </c>
      <c r="BW2" s="49" t="s">
        <v>1</v>
      </c>
      <c r="BX2" s="49" t="s">
        <v>0</v>
      </c>
      <c r="BY2" s="49" t="s">
        <v>1</v>
      </c>
      <c r="BZ2" s="49" t="s">
        <v>0</v>
      </c>
      <c r="CA2" s="49" t="s">
        <v>1</v>
      </c>
      <c r="CB2" s="49" t="s">
        <v>0</v>
      </c>
      <c r="CC2" s="49" t="s">
        <v>1</v>
      </c>
      <c r="CD2" s="49" t="s">
        <v>0</v>
      </c>
      <c r="CE2" s="49" t="s">
        <v>126</v>
      </c>
      <c r="CF2" s="49" t="s">
        <v>0</v>
      </c>
      <c r="CG2" s="49" t="s">
        <v>1</v>
      </c>
      <c r="CH2" s="49" t="s">
        <v>0</v>
      </c>
      <c r="CI2" s="49" t="s">
        <v>1</v>
      </c>
      <c r="CJ2" s="49" t="s">
        <v>0</v>
      </c>
      <c r="CK2" s="156"/>
    </row>
    <row r="3" spans="1:90" ht="30" customHeight="1">
      <c r="A3" s="50">
        <v>10.01</v>
      </c>
      <c r="B3" s="53" t="s">
        <v>178</v>
      </c>
      <c r="C3" s="63">
        <v>3</v>
      </c>
      <c r="D3" s="55" t="s">
        <v>7</v>
      </c>
      <c r="E3" s="56">
        <v>1</v>
      </c>
      <c r="F3" s="57">
        <f>C3*E3</f>
        <v>3</v>
      </c>
      <c r="G3" s="56">
        <v>1</v>
      </c>
      <c r="H3" s="57">
        <f>C3*G3-0.7675</f>
        <v>2.2325</v>
      </c>
      <c r="I3" s="56">
        <v>1</v>
      </c>
      <c r="J3" s="57">
        <f>C3*I3</f>
        <v>3</v>
      </c>
      <c r="K3" s="56">
        <v>1</v>
      </c>
      <c r="L3" s="57">
        <f>C3*K3</f>
        <v>3</v>
      </c>
      <c r="M3" s="56">
        <v>1</v>
      </c>
      <c r="N3" s="59">
        <f>C3*M3</f>
        <v>3</v>
      </c>
      <c r="O3" s="56">
        <v>1</v>
      </c>
      <c r="P3" s="57">
        <f>C3*O3</f>
        <v>3</v>
      </c>
      <c r="Q3" s="56">
        <v>1</v>
      </c>
      <c r="R3" s="57">
        <f>C3*Q3</f>
        <v>3</v>
      </c>
      <c r="S3" s="56">
        <v>1</v>
      </c>
      <c r="T3" s="57">
        <f>C3*S3</f>
        <v>3</v>
      </c>
      <c r="U3" s="56">
        <v>1</v>
      </c>
      <c r="V3" s="57">
        <f>C3*U3</f>
        <v>3</v>
      </c>
      <c r="W3" s="56">
        <v>1</v>
      </c>
      <c r="X3" s="57">
        <f>C3*W3</f>
        <v>3</v>
      </c>
      <c r="Y3" s="56">
        <v>1</v>
      </c>
      <c r="Z3" s="59">
        <f>C3*Y3</f>
        <v>3</v>
      </c>
      <c r="AA3" s="56">
        <v>1</v>
      </c>
      <c r="AB3" s="57">
        <f>C3*AA3</f>
        <v>3</v>
      </c>
      <c r="AC3" s="56">
        <v>1</v>
      </c>
      <c r="AD3" s="57">
        <f>C3*AC3</f>
        <v>3</v>
      </c>
      <c r="AE3" s="56">
        <v>1</v>
      </c>
      <c r="AF3" s="57">
        <v>3</v>
      </c>
      <c r="AG3" s="56">
        <v>1</v>
      </c>
      <c r="AH3" s="57">
        <f>AG3*C3</f>
        <v>3</v>
      </c>
      <c r="AI3" s="56">
        <v>1</v>
      </c>
      <c r="AJ3" s="57">
        <f>C3*AI3</f>
        <v>3</v>
      </c>
      <c r="AK3" s="56">
        <v>1</v>
      </c>
      <c r="AL3" s="57">
        <f>C3*AK3</f>
        <v>3</v>
      </c>
      <c r="AM3" s="56">
        <v>1</v>
      </c>
      <c r="AN3" s="57">
        <f>C3*AM3</f>
        <v>3</v>
      </c>
      <c r="AO3" s="56">
        <v>1</v>
      </c>
      <c r="AP3" s="57">
        <v>3</v>
      </c>
      <c r="AQ3" s="56">
        <v>1</v>
      </c>
      <c r="AR3" s="57">
        <f>AQ3*C3</f>
        <v>3</v>
      </c>
      <c r="AS3" s="56">
        <v>1</v>
      </c>
      <c r="AT3" s="57">
        <f>AS3*C3</f>
        <v>3</v>
      </c>
      <c r="AU3" s="56">
        <v>1</v>
      </c>
      <c r="AV3" s="57">
        <f>C3*AU3</f>
        <v>3</v>
      </c>
      <c r="AW3" s="56">
        <v>1</v>
      </c>
      <c r="AX3" s="57">
        <f>C3*AW3</f>
        <v>3</v>
      </c>
      <c r="AY3" s="56">
        <v>1</v>
      </c>
      <c r="AZ3" s="57">
        <f>C3*AY3</f>
        <v>3</v>
      </c>
      <c r="BA3" s="56">
        <v>1</v>
      </c>
      <c r="BB3" s="57">
        <f>BA3*C3</f>
        <v>3</v>
      </c>
      <c r="BC3" s="56">
        <v>1</v>
      </c>
      <c r="BD3" s="57">
        <f>C3*BC3</f>
        <v>3</v>
      </c>
      <c r="BE3" s="56">
        <v>0</v>
      </c>
      <c r="BF3" s="57">
        <v>1.48833</v>
      </c>
      <c r="BG3" s="56">
        <v>1</v>
      </c>
      <c r="BH3" s="57">
        <f>C3*BG3</f>
        <v>3</v>
      </c>
      <c r="BI3" s="56">
        <v>1</v>
      </c>
      <c r="BJ3" s="57">
        <f>C3*BI3</f>
        <v>3</v>
      </c>
      <c r="BK3" s="56">
        <v>1</v>
      </c>
      <c r="BL3" s="60">
        <f>C3*BK3</f>
        <v>3</v>
      </c>
      <c r="BM3" s="56">
        <v>1</v>
      </c>
      <c r="BN3" s="57">
        <f>C3*BM3</f>
        <v>3</v>
      </c>
      <c r="BO3" s="56">
        <v>1</v>
      </c>
      <c r="BP3" s="57">
        <f>C3*BO3</f>
        <v>3</v>
      </c>
      <c r="BQ3" s="56">
        <v>1</v>
      </c>
      <c r="BR3" s="57">
        <v>2.17997</v>
      </c>
      <c r="BS3" s="56">
        <v>1</v>
      </c>
      <c r="BT3" s="57">
        <f>3-1.19357</f>
        <v>1.80643</v>
      </c>
      <c r="BU3" s="56">
        <v>1</v>
      </c>
      <c r="BV3" s="57">
        <f>C3*BU3</f>
        <v>3</v>
      </c>
      <c r="BW3" s="56">
        <v>1</v>
      </c>
      <c r="BX3" s="57">
        <f>BW3*C3</f>
        <v>3</v>
      </c>
      <c r="BY3" s="56">
        <v>1</v>
      </c>
      <c r="BZ3" s="57">
        <f>C3*BY3</f>
        <v>3</v>
      </c>
      <c r="CA3" s="56">
        <v>1</v>
      </c>
      <c r="CB3" s="57">
        <f>C3*CA3</f>
        <v>3</v>
      </c>
      <c r="CC3" s="56">
        <v>1</v>
      </c>
      <c r="CD3" s="57">
        <f>C3*CC3</f>
        <v>3</v>
      </c>
      <c r="CE3" s="58">
        <f aca="true" t="shared" si="0" ref="CE3:CF5">E3+G3+I3+K3+M3+O3+Q3+S3+U3+W3+Y3+AA3+AC3+AE3+AG3+AI3+AK3+AM3+AO3+AQ3+AS3+AU3+AW3+AY3+BA3+BC3+BE3+BG3+BI3+BK3+BM3+BO3+BQ3+BS3+BU3+BW3+BY3+CA3+CC3</f>
        <v>38</v>
      </c>
      <c r="CF3" s="51">
        <f t="shared" si="0"/>
        <v>112.70723000000001</v>
      </c>
      <c r="CG3" s="56"/>
      <c r="CH3" s="115">
        <v>10</v>
      </c>
      <c r="CI3" s="58">
        <f aca="true" t="shared" si="1" ref="CI3:CJ6">CE3+CG3</f>
        <v>38</v>
      </c>
      <c r="CJ3" s="61">
        <f t="shared" si="1"/>
        <v>122.70723000000001</v>
      </c>
      <c r="CK3" s="56"/>
      <c r="CL3" s="1" t="s">
        <v>150</v>
      </c>
    </row>
    <row r="4" spans="1:90" ht="36.75" customHeight="1">
      <c r="A4" s="52">
        <v>10.02</v>
      </c>
      <c r="B4" s="53" t="s">
        <v>133</v>
      </c>
      <c r="C4" s="54">
        <v>1</v>
      </c>
      <c r="D4" s="55" t="s">
        <v>7</v>
      </c>
      <c r="E4" s="56">
        <v>1</v>
      </c>
      <c r="F4" s="57">
        <f>C4*E4</f>
        <v>1</v>
      </c>
      <c r="G4" s="56">
        <v>1</v>
      </c>
      <c r="H4" s="57">
        <v>0</v>
      </c>
      <c r="I4" s="56">
        <v>1</v>
      </c>
      <c r="J4" s="57">
        <f>C4*I4</f>
        <v>1</v>
      </c>
      <c r="K4" s="56">
        <v>1</v>
      </c>
      <c r="L4" s="57">
        <f>C4*K4</f>
        <v>1</v>
      </c>
      <c r="M4" s="56">
        <v>1</v>
      </c>
      <c r="N4" s="59">
        <f>C4*M4</f>
        <v>1</v>
      </c>
      <c r="O4" s="56">
        <v>1</v>
      </c>
      <c r="P4" s="57">
        <f>C4*O4</f>
        <v>1</v>
      </c>
      <c r="Q4" s="56">
        <v>1</v>
      </c>
      <c r="R4" s="57">
        <f>C4*Q4</f>
        <v>1</v>
      </c>
      <c r="S4" s="56">
        <v>1</v>
      </c>
      <c r="T4" s="57">
        <v>1</v>
      </c>
      <c r="U4" s="56">
        <v>1</v>
      </c>
      <c r="V4" s="57">
        <f>C4*U4</f>
        <v>1</v>
      </c>
      <c r="W4" s="56">
        <v>1</v>
      </c>
      <c r="X4" s="57">
        <f>C4*W4</f>
        <v>1</v>
      </c>
      <c r="Y4" s="56">
        <v>1</v>
      </c>
      <c r="Z4" s="59">
        <f>C4*Y4</f>
        <v>1</v>
      </c>
      <c r="AA4" s="56">
        <v>1</v>
      </c>
      <c r="AB4" s="57">
        <f>C4*AA4</f>
        <v>1</v>
      </c>
      <c r="AC4" s="56">
        <v>1</v>
      </c>
      <c r="AD4" s="57">
        <f>C4*AC4</f>
        <v>1</v>
      </c>
      <c r="AE4" s="56">
        <v>1</v>
      </c>
      <c r="AF4" s="57">
        <v>0.5</v>
      </c>
      <c r="AG4" s="56">
        <v>1</v>
      </c>
      <c r="AH4" s="57">
        <v>1</v>
      </c>
      <c r="AI4" s="56">
        <v>1</v>
      </c>
      <c r="AJ4" s="57">
        <f>C4*AI4</f>
        <v>1</v>
      </c>
      <c r="AK4" s="56">
        <v>1</v>
      </c>
      <c r="AL4" s="57">
        <v>1</v>
      </c>
      <c r="AM4" s="56">
        <v>1</v>
      </c>
      <c r="AN4" s="57">
        <f>C4*AM4</f>
        <v>1</v>
      </c>
      <c r="AO4" s="56">
        <v>1</v>
      </c>
      <c r="AP4" s="57">
        <v>0</v>
      </c>
      <c r="AQ4" s="56">
        <v>1</v>
      </c>
      <c r="AR4" s="57">
        <f>AQ4*C4</f>
        <v>1</v>
      </c>
      <c r="AS4" s="56">
        <v>1</v>
      </c>
      <c r="AT4" s="57">
        <f>AS4*C4</f>
        <v>1</v>
      </c>
      <c r="AU4" s="56">
        <v>1</v>
      </c>
      <c r="AV4" s="57">
        <v>1</v>
      </c>
      <c r="AW4" s="56">
        <v>1</v>
      </c>
      <c r="AX4" s="57">
        <f>C4*AW4</f>
        <v>1</v>
      </c>
      <c r="AY4" s="56">
        <v>1</v>
      </c>
      <c r="AZ4" s="57">
        <f>C4*AY4</f>
        <v>1</v>
      </c>
      <c r="BA4" s="56">
        <v>1</v>
      </c>
      <c r="BB4" s="57">
        <f>BA4*C4</f>
        <v>1</v>
      </c>
      <c r="BC4" s="56">
        <v>1</v>
      </c>
      <c r="BD4" s="57">
        <f>C4*BC4</f>
        <v>1</v>
      </c>
      <c r="BE4" s="56">
        <v>0</v>
      </c>
      <c r="BF4" s="57">
        <f>C4*BE4</f>
        <v>0</v>
      </c>
      <c r="BG4" s="56">
        <v>1</v>
      </c>
      <c r="BH4" s="57">
        <f>C4*BG4</f>
        <v>1</v>
      </c>
      <c r="BI4" s="56">
        <v>1</v>
      </c>
      <c r="BJ4" s="57">
        <f>C4*BI4</f>
        <v>1</v>
      </c>
      <c r="BK4" s="56">
        <v>1</v>
      </c>
      <c r="BL4" s="60">
        <v>1</v>
      </c>
      <c r="BM4" s="56">
        <v>1</v>
      </c>
      <c r="BN4" s="57">
        <f>C4*BM4</f>
        <v>1</v>
      </c>
      <c r="BO4" s="56">
        <v>1</v>
      </c>
      <c r="BP4" s="57">
        <f>C4*BO4</f>
        <v>1</v>
      </c>
      <c r="BQ4" s="56">
        <v>1</v>
      </c>
      <c r="BR4" s="57">
        <v>0</v>
      </c>
      <c r="BS4" s="56">
        <v>1</v>
      </c>
      <c r="BT4" s="57">
        <v>0</v>
      </c>
      <c r="BU4" s="56">
        <v>1</v>
      </c>
      <c r="BV4" s="57">
        <f>C4*BU4</f>
        <v>1</v>
      </c>
      <c r="BW4" s="56">
        <v>1</v>
      </c>
      <c r="BX4" s="57">
        <f>BW4*C4</f>
        <v>1</v>
      </c>
      <c r="BY4" s="56">
        <v>1</v>
      </c>
      <c r="BZ4" s="57">
        <f>C4*BY4</f>
        <v>1</v>
      </c>
      <c r="CA4" s="56">
        <v>1</v>
      </c>
      <c r="CB4" s="57">
        <f>C4*CA4</f>
        <v>1</v>
      </c>
      <c r="CC4" s="56">
        <v>1</v>
      </c>
      <c r="CD4" s="57">
        <f>C4*CC4</f>
        <v>1</v>
      </c>
      <c r="CE4" s="58">
        <f t="shared" si="0"/>
        <v>38</v>
      </c>
      <c r="CF4" s="51">
        <f t="shared" si="0"/>
        <v>33.5</v>
      </c>
      <c r="CG4" s="56"/>
      <c r="CH4" s="115">
        <v>8.936</v>
      </c>
      <c r="CI4" s="58">
        <f t="shared" si="1"/>
        <v>38</v>
      </c>
      <c r="CJ4" s="61">
        <f t="shared" si="1"/>
        <v>42.436</v>
      </c>
      <c r="CK4" s="56"/>
      <c r="CL4" s="1" t="s">
        <v>150</v>
      </c>
    </row>
    <row r="5" spans="1:90" ht="25.5">
      <c r="A5" s="50">
        <v>10.03</v>
      </c>
      <c r="B5" s="64" t="s">
        <v>127</v>
      </c>
      <c r="C5" s="63">
        <v>1</v>
      </c>
      <c r="D5" s="55" t="s">
        <v>6</v>
      </c>
      <c r="E5" s="56">
        <v>1</v>
      </c>
      <c r="F5" s="57">
        <f>C5*E5</f>
        <v>1</v>
      </c>
      <c r="G5" s="56">
        <v>1</v>
      </c>
      <c r="H5" s="57">
        <v>0</v>
      </c>
      <c r="I5" s="56">
        <v>1</v>
      </c>
      <c r="J5" s="57">
        <f>C5*I5</f>
        <v>1</v>
      </c>
      <c r="K5" s="56">
        <v>1</v>
      </c>
      <c r="L5" s="57">
        <f>C5*K5</f>
        <v>1</v>
      </c>
      <c r="M5" s="56">
        <v>1</v>
      </c>
      <c r="N5" s="59">
        <v>1</v>
      </c>
      <c r="O5" s="56">
        <v>1</v>
      </c>
      <c r="P5" s="57">
        <f>C5*O5</f>
        <v>1</v>
      </c>
      <c r="Q5" s="56">
        <v>1</v>
      </c>
      <c r="R5" s="57">
        <f>C5*Q5</f>
        <v>1</v>
      </c>
      <c r="S5" s="56">
        <v>1</v>
      </c>
      <c r="T5" s="57">
        <v>0.75</v>
      </c>
      <c r="U5" s="56">
        <v>1</v>
      </c>
      <c r="V5" s="57">
        <f>C5*U5</f>
        <v>1</v>
      </c>
      <c r="W5" s="56">
        <v>1</v>
      </c>
      <c r="X5" s="57">
        <f>C5*W5</f>
        <v>1</v>
      </c>
      <c r="Y5" s="56">
        <v>1</v>
      </c>
      <c r="Z5" s="59">
        <f>C5*Y5</f>
        <v>1</v>
      </c>
      <c r="AA5" s="56">
        <v>1</v>
      </c>
      <c r="AB5" s="57">
        <v>1</v>
      </c>
      <c r="AC5" s="56">
        <v>1</v>
      </c>
      <c r="AD5" s="57">
        <f>C5*AC5</f>
        <v>1</v>
      </c>
      <c r="AE5" s="56">
        <v>1</v>
      </c>
      <c r="AF5" s="57">
        <v>0.1</v>
      </c>
      <c r="AG5" s="56">
        <v>1</v>
      </c>
      <c r="AH5" s="57">
        <v>1</v>
      </c>
      <c r="AI5" s="56">
        <v>1</v>
      </c>
      <c r="AJ5" s="57">
        <f>C5*AI5</f>
        <v>1</v>
      </c>
      <c r="AK5" s="56">
        <v>1</v>
      </c>
      <c r="AL5" s="57">
        <v>0.5</v>
      </c>
      <c r="AM5" s="56">
        <v>1</v>
      </c>
      <c r="AN5" s="57">
        <f>C5*AM5</f>
        <v>1</v>
      </c>
      <c r="AO5" s="56">
        <v>1</v>
      </c>
      <c r="AP5" s="57">
        <v>0.1</v>
      </c>
      <c r="AQ5" s="56">
        <v>1</v>
      </c>
      <c r="AR5" s="57">
        <v>1</v>
      </c>
      <c r="AS5" s="56">
        <v>1</v>
      </c>
      <c r="AT5" s="57">
        <f>AS5*C5</f>
        <v>1</v>
      </c>
      <c r="AU5" s="56">
        <v>1</v>
      </c>
      <c r="AV5" s="57">
        <v>0.5</v>
      </c>
      <c r="AW5" s="56">
        <v>1</v>
      </c>
      <c r="AX5" s="57">
        <f>C5*AW5</f>
        <v>1</v>
      </c>
      <c r="AY5" s="56">
        <v>1</v>
      </c>
      <c r="AZ5" s="57">
        <f>C5*AY5</f>
        <v>1</v>
      </c>
      <c r="BA5" s="56">
        <v>1</v>
      </c>
      <c r="BB5" s="57">
        <v>1</v>
      </c>
      <c r="BC5" s="56">
        <v>1</v>
      </c>
      <c r="BD5" s="57">
        <f>C5*BC5</f>
        <v>1</v>
      </c>
      <c r="BE5" s="56">
        <v>0</v>
      </c>
      <c r="BF5" s="57">
        <f>C5*BE5</f>
        <v>0</v>
      </c>
      <c r="BG5" s="56">
        <v>1</v>
      </c>
      <c r="BH5" s="57">
        <f>C5*BG5</f>
        <v>1</v>
      </c>
      <c r="BI5" s="56">
        <v>1</v>
      </c>
      <c r="BJ5" s="57">
        <f>C5*BI5</f>
        <v>1</v>
      </c>
      <c r="BK5" s="56">
        <v>1</v>
      </c>
      <c r="BL5" s="60">
        <v>1</v>
      </c>
      <c r="BM5" s="56">
        <v>1</v>
      </c>
      <c r="BN5" s="57">
        <f>C5*BM5</f>
        <v>1</v>
      </c>
      <c r="BO5" s="56">
        <v>1</v>
      </c>
      <c r="BP5" s="57">
        <f>C5*BO5</f>
        <v>1</v>
      </c>
      <c r="BQ5" s="56">
        <v>1</v>
      </c>
      <c r="BR5" s="57">
        <v>0</v>
      </c>
      <c r="BS5" s="56">
        <v>1</v>
      </c>
      <c r="BT5" s="57">
        <v>0</v>
      </c>
      <c r="BU5" s="56">
        <v>1</v>
      </c>
      <c r="BV5" s="57">
        <f>C5*BU5</f>
        <v>1</v>
      </c>
      <c r="BW5" s="56">
        <v>1</v>
      </c>
      <c r="BX5" s="57">
        <f>BW5*C5</f>
        <v>1</v>
      </c>
      <c r="BY5" s="56">
        <v>1</v>
      </c>
      <c r="BZ5" s="57">
        <f>C5*BY5</f>
        <v>1</v>
      </c>
      <c r="CA5" s="56">
        <v>1</v>
      </c>
      <c r="CB5" s="57">
        <f>C5*CA5</f>
        <v>1</v>
      </c>
      <c r="CC5" s="56">
        <v>1</v>
      </c>
      <c r="CD5" s="57">
        <f>C5*CC5</f>
        <v>1</v>
      </c>
      <c r="CE5" s="58">
        <f t="shared" si="0"/>
        <v>38</v>
      </c>
      <c r="CF5" s="51">
        <f t="shared" si="0"/>
        <v>31.95</v>
      </c>
      <c r="CG5" s="56"/>
      <c r="CH5" s="115">
        <v>5</v>
      </c>
      <c r="CI5" s="58">
        <f t="shared" si="1"/>
        <v>38</v>
      </c>
      <c r="CJ5" s="61">
        <f t="shared" si="1"/>
        <v>36.95</v>
      </c>
      <c r="CK5" s="56"/>
      <c r="CL5" s="1" t="s">
        <v>149</v>
      </c>
    </row>
    <row r="6" spans="1:90" ht="38.25">
      <c r="A6" s="50">
        <v>10.04</v>
      </c>
      <c r="B6" s="53" t="s">
        <v>128</v>
      </c>
      <c r="C6" s="63"/>
      <c r="D6" s="55" t="s">
        <v>6</v>
      </c>
      <c r="E6" s="56"/>
      <c r="F6" s="57">
        <f>F20-(F3+F4+F5)</f>
        <v>3.3813575999999994</v>
      </c>
      <c r="G6" s="57"/>
      <c r="H6" s="57">
        <f>H20-(H3+H4+H5)</f>
        <v>-5.00000000069889E-07</v>
      </c>
      <c r="I6" s="57"/>
      <c r="J6" s="57">
        <f>J20-(J3+J4+J5)</f>
        <v>4.472801799999999</v>
      </c>
      <c r="K6" s="57"/>
      <c r="L6" s="57">
        <f>L20-(L3+L4+L5)</f>
        <v>3.6790242000000006</v>
      </c>
      <c r="M6" s="57"/>
      <c r="N6" s="57">
        <f>N20-(N3+N4+N5)</f>
        <v>1.7617010999999998</v>
      </c>
      <c r="O6" s="57"/>
      <c r="P6" s="57">
        <f>P20-(P3+P4+P5)</f>
        <v>3.3813575999999994</v>
      </c>
      <c r="Q6" s="57"/>
      <c r="R6" s="57">
        <f>R20-(R3+R4+R5)</f>
        <v>3.4513967999999995</v>
      </c>
      <c r="S6" s="57"/>
      <c r="T6" s="57">
        <f>T20-(T3+T4+T5)</f>
        <v>0.17317210000000038</v>
      </c>
      <c r="U6" s="57"/>
      <c r="V6" s="57">
        <f>V20-(V3+V4+V5)</f>
        <v>5.3191088</v>
      </c>
      <c r="W6" s="57"/>
      <c r="X6" s="57">
        <f>X20-(X3+X4+X5)</f>
        <v>8.9436374</v>
      </c>
      <c r="Y6" s="57"/>
      <c r="Z6" s="57">
        <f>Z20-(Z3+Z4+Z5)</f>
        <v>8.4446081</v>
      </c>
      <c r="AA6" s="57"/>
      <c r="AB6" s="57">
        <f>AB20-(AB3+AB4+AB5)</f>
        <v>2.3453611</v>
      </c>
      <c r="AC6" s="57"/>
      <c r="AD6" s="57">
        <f>AD20-(AD3+AD4+AD5)</f>
        <v>2.4941943999999996</v>
      </c>
      <c r="AE6" s="57"/>
      <c r="AF6" s="57">
        <f>AF20-(AF3+AF4+AF5)</f>
        <v>0.07122139999999977</v>
      </c>
      <c r="AG6" s="57"/>
      <c r="AH6" s="57">
        <f>AH20-(AH3+AH4+AH5)</f>
        <v>0.2850412999999996</v>
      </c>
      <c r="AI6" s="57"/>
      <c r="AJ6" s="57">
        <f>AJ20-(AJ3+AJ4+AJ5)</f>
        <v>3.734471899999999</v>
      </c>
      <c r="AK6" s="57"/>
      <c r="AL6" s="57">
        <f>AL20-(AL3+AL4+AL5)</f>
        <v>0.11966889999999974</v>
      </c>
      <c r="AM6" s="57"/>
      <c r="AN6" s="57">
        <f>AN20-(AN3+AN4+AN5)</f>
        <v>2.2753219</v>
      </c>
      <c r="AO6" s="57"/>
      <c r="AP6" s="57">
        <f>AP20-(AP3+AP4+AP5)</f>
        <v>0.03133589999999975</v>
      </c>
      <c r="AQ6" s="57"/>
      <c r="AR6" s="57">
        <f>AR20-(AR3+AR4+AR5)</f>
        <v>1.7967206999999998</v>
      </c>
      <c r="AS6" s="57"/>
      <c r="AT6" s="57">
        <f>AT20-(AT3+AT4+AT5)</f>
        <v>7.6479122</v>
      </c>
      <c r="AU6" s="57"/>
      <c r="AV6" s="57">
        <f>AV20-(AV3+AV4+AV5)</f>
        <v>0.22764600000000002</v>
      </c>
      <c r="AW6" s="57"/>
      <c r="AX6" s="57">
        <f>AX20-(AX3+AX4+AX5)</f>
        <v>8.3220395</v>
      </c>
      <c r="AY6" s="57"/>
      <c r="AZ6" s="57">
        <f>AZ20-(AZ3+AZ4+AZ5)</f>
        <v>3.9971189000000003</v>
      </c>
      <c r="BA6" s="57"/>
      <c r="BB6" s="57">
        <f>BB20-(BB3+BB4+BB5)</f>
        <v>2.0214298</v>
      </c>
      <c r="BC6" s="57"/>
      <c r="BD6" s="57">
        <f>BD20-(BD3+BD4+BD5)</f>
        <v>6.7432392</v>
      </c>
      <c r="BE6" s="57"/>
      <c r="BF6" s="57">
        <f>BF20-(BF3+BF4+BF5)</f>
        <v>2.9999999999752447E-06</v>
      </c>
      <c r="BG6" s="57"/>
      <c r="BH6" s="57">
        <f>BH20-(BH3+BH4+BH5)</f>
        <v>4.834671</v>
      </c>
      <c r="BI6" s="57"/>
      <c r="BJ6" s="57">
        <f>BJ20-(BJ3+BJ4+BJ5)</f>
        <v>3.6644327000000008</v>
      </c>
      <c r="BK6" s="57"/>
      <c r="BL6" s="57">
        <f>BL20-(BL3+BL4+BL5)</f>
        <v>0.27628640000000004</v>
      </c>
      <c r="BM6" s="57"/>
      <c r="BN6" s="57">
        <f>BN20-(BN3+BN4+BN5)</f>
        <v>5.6780597</v>
      </c>
      <c r="BO6" s="57"/>
      <c r="BP6" s="57">
        <f>BP20-(BP3+BP4+BP5)</f>
        <v>5.8969322</v>
      </c>
      <c r="BQ6" s="57"/>
      <c r="BR6" s="57">
        <f>BR20-(BR3+BR4+BR5)</f>
        <v>9.999999983634211E-08</v>
      </c>
      <c r="BS6" s="57"/>
      <c r="BT6" s="57">
        <f>BT20-(BT3+BT4+BT5)</f>
        <v>-2.300000000010627E-06</v>
      </c>
      <c r="BU6" s="57"/>
      <c r="BV6" s="57">
        <f>BV20-(BV3+BV4+BV5)</f>
        <v>3.8745502999999992</v>
      </c>
      <c r="BW6" s="57"/>
      <c r="BX6" s="57">
        <f>BX20-(BX3+BX4+BX5)</f>
        <v>4.1459522</v>
      </c>
      <c r="BY6" s="57"/>
      <c r="BZ6" s="57">
        <f>BZ20-(BZ3+BZ4+BZ5)</f>
        <v>2.3424427999999997</v>
      </c>
      <c r="CA6" s="57"/>
      <c r="CB6" s="57">
        <f>CB20-(CB3+CB4+CB5)</f>
        <v>3.9766908</v>
      </c>
      <c r="CC6" s="57"/>
      <c r="CD6" s="57">
        <f>CD20-(CD3+CD4+CD5)</f>
        <v>5.4416774</v>
      </c>
      <c r="CE6" s="57"/>
      <c r="CF6" s="57">
        <f>CF20-(CF3+CF4+CF5)</f>
        <v>125.25258440000002</v>
      </c>
      <c r="CG6" s="57"/>
      <c r="CH6" s="65">
        <v>0</v>
      </c>
      <c r="CI6" s="57"/>
      <c r="CJ6" s="61">
        <f t="shared" si="1"/>
        <v>125.25258440000002</v>
      </c>
      <c r="CK6" s="56"/>
      <c r="CL6" s="1" t="s">
        <v>149</v>
      </c>
    </row>
    <row r="7" spans="1:91" ht="12.75">
      <c r="A7" s="157" t="s">
        <v>129</v>
      </c>
      <c r="B7" s="157"/>
      <c r="C7" s="63"/>
      <c r="D7" s="53"/>
      <c r="E7" s="66"/>
      <c r="F7" s="62">
        <f>SUM(F3:F6)</f>
        <v>8.3813576</v>
      </c>
      <c r="G7" s="67"/>
      <c r="H7" s="62">
        <f>SUM(H3:H6)</f>
        <v>2.2324995</v>
      </c>
      <c r="I7" s="67"/>
      <c r="J7" s="62">
        <f>SUM(J3:J6)</f>
        <v>9.4728018</v>
      </c>
      <c r="K7" s="67"/>
      <c r="L7" s="62">
        <f>SUM(L3:L6)</f>
        <v>8.6790242</v>
      </c>
      <c r="M7" s="67"/>
      <c r="N7" s="62">
        <f>SUM(N3:N6)</f>
        <v>6.7617011</v>
      </c>
      <c r="O7" s="67"/>
      <c r="P7" s="62">
        <f>SUM(P3:P6)</f>
        <v>8.3813576</v>
      </c>
      <c r="Q7" s="67"/>
      <c r="R7" s="62">
        <f>SUM(R3:R6)</f>
        <v>8.4513968</v>
      </c>
      <c r="S7" s="67"/>
      <c r="T7" s="62">
        <f>SUM(T3:T6)</f>
        <v>4.9231721</v>
      </c>
      <c r="U7" s="67"/>
      <c r="V7" s="62">
        <f>SUM(V3:V6)</f>
        <v>10.3191088</v>
      </c>
      <c r="W7" s="67"/>
      <c r="X7" s="62">
        <f>SUM(X3:X6)</f>
        <v>13.9436374</v>
      </c>
      <c r="Y7" s="67"/>
      <c r="Z7" s="62">
        <f>SUM(Z3:Z6)</f>
        <v>13.4446081</v>
      </c>
      <c r="AA7" s="67"/>
      <c r="AB7" s="62">
        <f>SUM(AB3:AB6)</f>
        <v>7.3453611</v>
      </c>
      <c r="AC7" s="67"/>
      <c r="AD7" s="62">
        <f>SUM(AD3:AD6)</f>
        <v>7.4941944</v>
      </c>
      <c r="AE7" s="67"/>
      <c r="AF7" s="62">
        <f>SUM(AF3:AF6)</f>
        <v>3.6712214</v>
      </c>
      <c r="AG7" s="67"/>
      <c r="AH7" s="62">
        <f>SUM(AH3:AH6)</f>
        <v>5.2850413</v>
      </c>
      <c r="AI7" s="67"/>
      <c r="AJ7" s="62">
        <f>SUM(AJ3:AJ6)</f>
        <v>8.734471899999999</v>
      </c>
      <c r="AK7" s="67"/>
      <c r="AL7" s="62">
        <f>SUM(AL3:AL6)</f>
        <v>4.6196689</v>
      </c>
      <c r="AM7" s="67"/>
      <c r="AN7" s="62">
        <f>SUM(AN3:AN6)</f>
        <v>7.2753219</v>
      </c>
      <c r="AO7" s="67"/>
      <c r="AP7" s="62">
        <f>SUM(AP3:AP6)</f>
        <v>3.1313359</v>
      </c>
      <c r="AQ7" s="67"/>
      <c r="AR7" s="62">
        <f>SUM(AR3:AR6)</f>
        <v>6.7967207</v>
      </c>
      <c r="AS7" s="67"/>
      <c r="AT7" s="62">
        <f>SUM(AT3:AT6)</f>
        <v>12.6479122</v>
      </c>
      <c r="AU7" s="67"/>
      <c r="AV7" s="62">
        <f>SUM(AV3:AV6)</f>
        <v>4.727646</v>
      </c>
      <c r="AW7" s="67"/>
      <c r="AX7" s="62">
        <f>SUM(AX3:AX6)</f>
        <v>13.3220395</v>
      </c>
      <c r="AY7" s="67"/>
      <c r="AZ7" s="62">
        <f>SUM(AZ3:AZ6)</f>
        <v>8.9971189</v>
      </c>
      <c r="BA7" s="67"/>
      <c r="BB7" s="62">
        <f>SUM(BB3:BB6)</f>
        <v>7.0214298</v>
      </c>
      <c r="BC7" s="67"/>
      <c r="BD7" s="62">
        <f>SUM(BD3:BD6)</f>
        <v>11.7432392</v>
      </c>
      <c r="BE7" s="67"/>
      <c r="BF7" s="62">
        <f>SUM(BF3:BF6)</f>
        <v>1.488333</v>
      </c>
      <c r="BG7" s="67"/>
      <c r="BH7" s="62">
        <f>SUM(BH3:BH6)</f>
        <v>9.834671</v>
      </c>
      <c r="BI7" s="67"/>
      <c r="BJ7" s="62">
        <f>SUM(BJ3:BJ6)</f>
        <v>8.6644327</v>
      </c>
      <c r="BK7" s="67"/>
      <c r="BL7" s="62">
        <f>SUM(BL3:BL6)</f>
        <v>5.2762864</v>
      </c>
      <c r="BM7" s="67"/>
      <c r="BN7" s="62">
        <f>SUM(BN3:BN6)</f>
        <v>10.6780597</v>
      </c>
      <c r="BO7" s="67"/>
      <c r="BP7" s="62">
        <f>SUM(BP3:BP6)</f>
        <v>10.8969322</v>
      </c>
      <c r="BQ7" s="67"/>
      <c r="BR7" s="62">
        <f>SUM(BR3:BR6)</f>
        <v>2.1799701</v>
      </c>
      <c r="BS7" s="67"/>
      <c r="BT7" s="62">
        <f>SUM(BT3:BT6)</f>
        <v>1.8064277</v>
      </c>
      <c r="BU7" s="67"/>
      <c r="BV7" s="62">
        <f>SUM(BV3:BV6)</f>
        <v>8.8745503</v>
      </c>
      <c r="BW7" s="67"/>
      <c r="BX7" s="62">
        <f>SUM(BX3:BX6)</f>
        <v>9.1459522</v>
      </c>
      <c r="BY7" s="67"/>
      <c r="BZ7" s="62">
        <f>SUM(BZ3:BZ6)</f>
        <v>7.3424428</v>
      </c>
      <c r="CA7" s="67"/>
      <c r="CB7" s="62">
        <f>SUM(CB3:CB6)</f>
        <v>8.9766908</v>
      </c>
      <c r="CC7" s="67"/>
      <c r="CD7" s="62">
        <f>SUM(CD3:CD6)</f>
        <v>10.4416774</v>
      </c>
      <c r="CE7" s="67"/>
      <c r="CF7" s="62">
        <f>SUM(CF3:CF6)</f>
        <v>303.4098144</v>
      </c>
      <c r="CG7" s="67"/>
      <c r="CH7" s="61">
        <f>SUM(CH3:CH6)</f>
        <v>23.936</v>
      </c>
      <c r="CI7" s="67"/>
      <c r="CJ7" s="61">
        <f>SUM(CJ3:CJ6)</f>
        <v>327.3458144</v>
      </c>
      <c r="CK7" s="56"/>
      <c r="CL7" s="9"/>
      <c r="CM7" s="9"/>
    </row>
    <row r="8" spans="1:89" ht="12.75">
      <c r="A8" s="158" t="s">
        <v>130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</row>
    <row r="9" spans="1:90" s="120" customFormat="1" ht="25.5">
      <c r="A9" s="117">
        <v>10.05</v>
      </c>
      <c r="B9" s="118" t="s">
        <v>195</v>
      </c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5">
        <v>5</v>
      </c>
      <c r="CI9" s="119"/>
      <c r="CJ9" s="61">
        <v>5</v>
      </c>
      <c r="CK9" s="119"/>
      <c r="CL9" s="120" t="s">
        <v>149</v>
      </c>
    </row>
    <row r="10" spans="1:90" ht="12.75">
      <c r="A10" s="52">
        <v>10.06</v>
      </c>
      <c r="B10" s="64" t="s">
        <v>191</v>
      </c>
      <c r="C10" s="63"/>
      <c r="D10" s="53"/>
      <c r="E10" s="56"/>
      <c r="F10" s="57"/>
      <c r="G10" s="58"/>
      <c r="H10" s="57"/>
      <c r="I10" s="65"/>
      <c r="J10" s="57"/>
      <c r="K10" s="65"/>
      <c r="L10" s="57"/>
      <c r="M10" s="65"/>
      <c r="N10" s="57"/>
      <c r="O10" s="65"/>
      <c r="P10" s="57"/>
      <c r="Q10" s="58"/>
      <c r="R10" s="57"/>
      <c r="S10" s="65"/>
      <c r="T10" s="57"/>
      <c r="U10" s="65"/>
      <c r="V10" s="57"/>
      <c r="W10" s="65"/>
      <c r="X10" s="57"/>
      <c r="Y10" s="65"/>
      <c r="Z10" s="57"/>
      <c r="AA10" s="65"/>
      <c r="AB10" s="57"/>
      <c r="AC10" s="65"/>
      <c r="AD10" s="57"/>
      <c r="AE10" s="65"/>
      <c r="AF10" s="57"/>
      <c r="AG10" s="65"/>
      <c r="AH10" s="57"/>
      <c r="AI10" s="65"/>
      <c r="AJ10" s="57"/>
      <c r="AK10" s="65"/>
      <c r="AL10" s="57"/>
      <c r="AM10" s="65"/>
      <c r="AN10" s="57"/>
      <c r="AO10" s="65"/>
      <c r="AP10" s="57"/>
      <c r="AQ10" s="65"/>
      <c r="AR10" s="57"/>
      <c r="AS10" s="65"/>
      <c r="AT10" s="57"/>
      <c r="AU10" s="58"/>
      <c r="AV10" s="57"/>
      <c r="AW10" s="65"/>
      <c r="AX10" s="57"/>
      <c r="AY10" s="65"/>
      <c r="AZ10" s="57"/>
      <c r="BA10" s="65"/>
      <c r="BB10" s="57"/>
      <c r="BC10" s="65"/>
      <c r="BD10" s="57"/>
      <c r="BE10" s="65"/>
      <c r="BF10" s="57"/>
      <c r="BG10" s="65"/>
      <c r="BH10" s="57"/>
      <c r="BI10" s="65"/>
      <c r="BJ10" s="57"/>
      <c r="BK10" s="65"/>
      <c r="BL10" s="60"/>
      <c r="BM10" s="65"/>
      <c r="BN10" s="57"/>
      <c r="BO10" s="65"/>
      <c r="BP10" s="57"/>
      <c r="BQ10" s="65"/>
      <c r="BR10" s="57"/>
      <c r="BS10" s="65"/>
      <c r="BT10" s="57"/>
      <c r="BU10" s="65"/>
      <c r="BV10" s="57"/>
      <c r="BW10" s="65"/>
      <c r="BX10" s="57"/>
      <c r="BY10" s="65"/>
      <c r="BZ10" s="57"/>
      <c r="CA10" s="65"/>
      <c r="CB10" s="57"/>
      <c r="CC10" s="65"/>
      <c r="CD10" s="57"/>
      <c r="CE10" s="68"/>
      <c r="CF10" s="69"/>
      <c r="CG10" s="65"/>
      <c r="CH10" s="115">
        <v>10</v>
      </c>
      <c r="CI10" s="58"/>
      <c r="CJ10" s="61">
        <f aca="true" t="shared" si="2" ref="CJ10:CJ17">CH10</f>
        <v>10</v>
      </c>
      <c r="CK10" s="56"/>
      <c r="CL10" s="1" t="s">
        <v>150</v>
      </c>
    </row>
    <row r="11" spans="1:90" ht="12.75">
      <c r="A11" s="52">
        <v>10.07</v>
      </c>
      <c r="B11" s="53" t="s">
        <v>164</v>
      </c>
      <c r="C11" s="63"/>
      <c r="D11" s="53"/>
      <c r="E11" s="56"/>
      <c r="F11" s="57"/>
      <c r="G11" s="58"/>
      <c r="H11" s="57"/>
      <c r="I11" s="65"/>
      <c r="J11" s="57"/>
      <c r="K11" s="65"/>
      <c r="L11" s="57"/>
      <c r="M11" s="65"/>
      <c r="N11" s="57"/>
      <c r="O11" s="65"/>
      <c r="P11" s="57"/>
      <c r="Q11" s="58"/>
      <c r="R11" s="57"/>
      <c r="S11" s="65"/>
      <c r="T11" s="57"/>
      <c r="U11" s="65"/>
      <c r="V11" s="57"/>
      <c r="W11" s="65"/>
      <c r="X11" s="57"/>
      <c r="Y11" s="65"/>
      <c r="Z11" s="57"/>
      <c r="AA11" s="65"/>
      <c r="AB11" s="57"/>
      <c r="AC11" s="65"/>
      <c r="AD11" s="57"/>
      <c r="AE11" s="65"/>
      <c r="AF11" s="57"/>
      <c r="AG11" s="65"/>
      <c r="AH11" s="57"/>
      <c r="AI11" s="65"/>
      <c r="AJ11" s="57"/>
      <c r="AK11" s="65"/>
      <c r="AL11" s="57"/>
      <c r="AM11" s="65"/>
      <c r="AN11" s="57"/>
      <c r="AO11" s="65"/>
      <c r="AP11" s="57"/>
      <c r="AQ11" s="65"/>
      <c r="AR11" s="57"/>
      <c r="AS11" s="65"/>
      <c r="AT11" s="57"/>
      <c r="AU11" s="58"/>
      <c r="AV11" s="57"/>
      <c r="AW11" s="65"/>
      <c r="AX11" s="57"/>
      <c r="AY11" s="65"/>
      <c r="AZ11" s="57"/>
      <c r="BA11" s="65"/>
      <c r="BB11" s="57"/>
      <c r="BC11" s="65"/>
      <c r="BD11" s="57"/>
      <c r="BE11" s="65"/>
      <c r="BF11" s="57"/>
      <c r="BG11" s="65"/>
      <c r="BH11" s="57"/>
      <c r="BI11" s="65"/>
      <c r="BJ11" s="57"/>
      <c r="BK11" s="65"/>
      <c r="BL11" s="60"/>
      <c r="BM11" s="65"/>
      <c r="BN11" s="57"/>
      <c r="BO11" s="65"/>
      <c r="BP11" s="57"/>
      <c r="BQ11" s="65"/>
      <c r="BR11" s="57"/>
      <c r="BS11" s="65"/>
      <c r="BT11" s="57"/>
      <c r="BU11" s="65"/>
      <c r="BV11" s="57"/>
      <c r="BW11" s="65"/>
      <c r="BX11" s="57"/>
      <c r="BY11" s="65"/>
      <c r="BZ11" s="57"/>
      <c r="CA11" s="65"/>
      <c r="CB11" s="57"/>
      <c r="CC11" s="65"/>
      <c r="CD11" s="57"/>
      <c r="CE11" s="68"/>
      <c r="CF11" s="69"/>
      <c r="CG11" s="65"/>
      <c r="CH11" s="115">
        <v>25</v>
      </c>
      <c r="CI11" s="58"/>
      <c r="CJ11" s="61">
        <f t="shared" si="2"/>
        <v>25</v>
      </c>
      <c r="CK11" s="56"/>
      <c r="CL11" s="1" t="s">
        <v>150</v>
      </c>
    </row>
    <row r="12" spans="1:90" ht="12.75">
      <c r="A12" s="52">
        <v>10.08</v>
      </c>
      <c r="B12" s="53" t="s">
        <v>151</v>
      </c>
      <c r="C12" s="63">
        <v>0.0005</v>
      </c>
      <c r="D12" s="55" t="s">
        <v>6</v>
      </c>
      <c r="E12" s="56"/>
      <c r="F12" s="57"/>
      <c r="G12" s="58"/>
      <c r="H12" s="57"/>
      <c r="I12" s="65"/>
      <c r="J12" s="57"/>
      <c r="K12" s="65"/>
      <c r="L12" s="57"/>
      <c r="M12" s="65"/>
      <c r="N12" s="57"/>
      <c r="O12" s="65"/>
      <c r="P12" s="57"/>
      <c r="Q12" s="58"/>
      <c r="R12" s="57"/>
      <c r="S12" s="65"/>
      <c r="T12" s="57"/>
      <c r="U12" s="65"/>
      <c r="V12" s="57"/>
      <c r="W12" s="65"/>
      <c r="X12" s="57"/>
      <c r="Y12" s="65"/>
      <c r="Z12" s="57"/>
      <c r="AA12" s="65"/>
      <c r="AB12" s="57"/>
      <c r="AC12" s="65"/>
      <c r="AD12" s="57"/>
      <c r="AE12" s="65"/>
      <c r="AF12" s="57"/>
      <c r="AG12" s="65"/>
      <c r="AH12" s="57"/>
      <c r="AI12" s="65"/>
      <c r="AJ12" s="57"/>
      <c r="AK12" s="58">
        <v>0</v>
      </c>
      <c r="AL12" s="57">
        <f>+AK12*C12</f>
        <v>0</v>
      </c>
      <c r="AM12" s="65"/>
      <c r="AN12" s="57"/>
      <c r="AO12" s="65"/>
      <c r="AP12" s="57"/>
      <c r="AQ12" s="65"/>
      <c r="AR12" s="57"/>
      <c r="AS12" s="65"/>
      <c r="AT12" s="57"/>
      <c r="AU12" s="58"/>
      <c r="AV12" s="57"/>
      <c r="AW12" s="65"/>
      <c r="AX12" s="57"/>
      <c r="AY12" s="65"/>
      <c r="AZ12" s="57"/>
      <c r="BA12" s="65"/>
      <c r="BB12" s="57"/>
      <c r="BC12" s="65"/>
      <c r="BD12" s="57"/>
      <c r="BE12" s="65"/>
      <c r="BF12" s="57"/>
      <c r="BG12" s="65"/>
      <c r="BH12" s="57"/>
      <c r="BI12" s="65"/>
      <c r="BJ12" s="57"/>
      <c r="BK12" s="65"/>
      <c r="BL12" s="60"/>
      <c r="BM12" s="65"/>
      <c r="BN12" s="57"/>
      <c r="BO12" s="65"/>
      <c r="BP12" s="57"/>
      <c r="BQ12" s="65"/>
      <c r="BR12" s="57"/>
      <c r="BS12" s="65"/>
      <c r="BT12" s="57"/>
      <c r="BU12" s="65"/>
      <c r="BV12" s="57"/>
      <c r="BW12" s="65"/>
      <c r="BX12" s="57"/>
      <c r="BY12" s="58">
        <v>0</v>
      </c>
      <c r="BZ12" s="57">
        <f>+BY12*C12</f>
        <v>0</v>
      </c>
      <c r="CA12" s="65"/>
      <c r="CB12" s="57"/>
      <c r="CC12" s="65"/>
      <c r="CD12" s="57"/>
      <c r="CE12" s="68"/>
      <c r="CF12" s="69"/>
      <c r="CG12" s="58">
        <v>103968</v>
      </c>
      <c r="CH12" s="115">
        <f>CG12*C12</f>
        <v>51.984</v>
      </c>
      <c r="CI12" s="58"/>
      <c r="CJ12" s="61">
        <f t="shared" si="2"/>
        <v>51.984</v>
      </c>
      <c r="CK12" s="56"/>
      <c r="CL12" s="1" t="s">
        <v>149</v>
      </c>
    </row>
    <row r="13" spans="1:90" ht="25.5">
      <c r="A13" s="52">
        <v>10.09</v>
      </c>
      <c r="B13" s="53" t="s">
        <v>189</v>
      </c>
      <c r="C13" s="63"/>
      <c r="D13" s="53"/>
      <c r="E13" s="56"/>
      <c r="F13" s="57"/>
      <c r="G13" s="58"/>
      <c r="H13" s="57"/>
      <c r="I13" s="65"/>
      <c r="J13" s="57"/>
      <c r="K13" s="65"/>
      <c r="L13" s="57"/>
      <c r="M13" s="65"/>
      <c r="N13" s="57"/>
      <c r="O13" s="65"/>
      <c r="P13" s="57"/>
      <c r="Q13" s="58"/>
      <c r="R13" s="57"/>
      <c r="S13" s="65"/>
      <c r="T13" s="57"/>
      <c r="U13" s="65"/>
      <c r="V13" s="57"/>
      <c r="W13" s="65"/>
      <c r="X13" s="57"/>
      <c r="Y13" s="65"/>
      <c r="Z13" s="57"/>
      <c r="AA13" s="65"/>
      <c r="AB13" s="57"/>
      <c r="AC13" s="65"/>
      <c r="AD13" s="57"/>
      <c r="AE13" s="65"/>
      <c r="AF13" s="57"/>
      <c r="AG13" s="65"/>
      <c r="AH13" s="57"/>
      <c r="AI13" s="65"/>
      <c r="AJ13" s="57"/>
      <c r="AK13" s="65"/>
      <c r="AL13" s="57"/>
      <c r="AM13" s="65"/>
      <c r="AN13" s="57"/>
      <c r="AO13" s="65"/>
      <c r="AP13" s="57"/>
      <c r="AQ13" s="65"/>
      <c r="AR13" s="57"/>
      <c r="AS13" s="65"/>
      <c r="AT13" s="57"/>
      <c r="AU13" s="58"/>
      <c r="AV13" s="57"/>
      <c r="AW13" s="65"/>
      <c r="AX13" s="57"/>
      <c r="AY13" s="65"/>
      <c r="AZ13" s="57"/>
      <c r="BA13" s="65"/>
      <c r="BB13" s="57"/>
      <c r="BC13" s="65"/>
      <c r="BD13" s="57"/>
      <c r="BE13" s="65"/>
      <c r="BF13" s="57"/>
      <c r="BG13" s="65"/>
      <c r="BH13" s="57"/>
      <c r="BI13" s="65"/>
      <c r="BJ13" s="57"/>
      <c r="BK13" s="65"/>
      <c r="BL13" s="60"/>
      <c r="BM13" s="65"/>
      <c r="BN13" s="57"/>
      <c r="BO13" s="65"/>
      <c r="BP13" s="57"/>
      <c r="BQ13" s="65"/>
      <c r="BR13" s="57"/>
      <c r="BS13" s="65"/>
      <c r="BT13" s="57"/>
      <c r="BU13" s="65"/>
      <c r="BV13" s="57"/>
      <c r="BW13" s="65"/>
      <c r="BX13" s="57"/>
      <c r="BY13" s="65"/>
      <c r="BZ13" s="57"/>
      <c r="CA13" s="65"/>
      <c r="CB13" s="57"/>
      <c r="CC13" s="65"/>
      <c r="CD13" s="57"/>
      <c r="CE13" s="68"/>
      <c r="CF13" s="69"/>
      <c r="CG13" s="65"/>
      <c r="CH13" s="115">
        <v>25</v>
      </c>
      <c r="CI13" s="58"/>
      <c r="CJ13" s="61">
        <f t="shared" si="2"/>
        <v>25</v>
      </c>
      <c r="CK13" s="56"/>
      <c r="CL13" s="1" t="s">
        <v>150</v>
      </c>
    </row>
    <row r="14" spans="1:90" ht="12.75">
      <c r="A14" s="52">
        <v>10.1</v>
      </c>
      <c r="B14" s="53" t="s">
        <v>148</v>
      </c>
      <c r="C14" s="63"/>
      <c r="D14" s="53"/>
      <c r="E14" s="56"/>
      <c r="F14" s="57"/>
      <c r="G14" s="58"/>
      <c r="H14" s="57"/>
      <c r="I14" s="65"/>
      <c r="J14" s="57"/>
      <c r="K14" s="65"/>
      <c r="L14" s="57"/>
      <c r="M14" s="65"/>
      <c r="N14" s="57"/>
      <c r="O14" s="65"/>
      <c r="P14" s="57"/>
      <c r="Q14" s="58"/>
      <c r="R14" s="57"/>
      <c r="S14" s="65"/>
      <c r="T14" s="57"/>
      <c r="U14" s="65"/>
      <c r="V14" s="57"/>
      <c r="W14" s="65"/>
      <c r="X14" s="57"/>
      <c r="Y14" s="65"/>
      <c r="Z14" s="57"/>
      <c r="AA14" s="65"/>
      <c r="AB14" s="57"/>
      <c r="AC14" s="65"/>
      <c r="AD14" s="57"/>
      <c r="AE14" s="65"/>
      <c r="AF14" s="57"/>
      <c r="AG14" s="65"/>
      <c r="AH14" s="57"/>
      <c r="AI14" s="65"/>
      <c r="AJ14" s="57"/>
      <c r="AK14" s="65"/>
      <c r="AL14" s="57"/>
      <c r="AM14" s="65"/>
      <c r="AN14" s="57"/>
      <c r="AO14" s="65"/>
      <c r="AP14" s="57"/>
      <c r="AQ14" s="65"/>
      <c r="AR14" s="57"/>
      <c r="AS14" s="65"/>
      <c r="AT14" s="57"/>
      <c r="AU14" s="58"/>
      <c r="AV14" s="57"/>
      <c r="AW14" s="65"/>
      <c r="AX14" s="57"/>
      <c r="AY14" s="65"/>
      <c r="AZ14" s="57"/>
      <c r="BA14" s="65"/>
      <c r="BB14" s="57"/>
      <c r="BC14" s="65"/>
      <c r="BD14" s="57"/>
      <c r="BE14" s="65"/>
      <c r="BF14" s="57"/>
      <c r="BG14" s="65"/>
      <c r="BH14" s="57"/>
      <c r="BI14" s="65"/>
      <c r="BJ14" s="57"/>
      <c r="BK14" s="65"/>
      <c r="BL14" s="60"/>
      <c r="BM14" s="65"/>
      <c r="BN14" s="57"/>
      <c r="BO14" s="65"/>
      <c r="BP14" s="57"/>
      <c r="BQ14" s="65"/>
      <c r="BR14" s="57"/>
      <c r="BS14" s="65"/>
      <c r="BT14" s="57"/>
      <c r="BU14" s="65"/>
      <c r="BV14" s="57"/>
      <c r="BW14" s="65"/>
      <c r="BX14" s="57"/>
      <c r="BY14" s="65"/>
      <c r="BZ14" s="57"/>
      <c r="CA14" s="65"/>
      <c r="CB14" s="57"/>
      <c r="CC14" s="65"/>
      <c r="CD14" s="57"/>
      <c r="CE14" s="68"/>
      <c r="CF14" s="69"/>
      <c r="CG14" s="65"/>
      <c r="CH14" s="115">
        <v>30</v>
      </c>
      <c r="CI14" s="58"/>
      <c r="CJ14" s="61">
        <f t="shared" si="2"/>
        <v>30</v>
      </c>
      <c r="CK14" s="56"/>
      <c r="CL14" s="1" t="s">
        <v>150</v>
      </c>
    </row>
    <row r="15" spans="1:90" ht="25.5">
      <c r="A15" s="52">
        <v>10.11</v>
      </c>
      <c r="B15" s="53" t="s">
        <v>168</v>
      </c>
      <c r="C15" s="63">
        <v>0.5</v>
      </c>
      <c r="D15" s="53" t="s">
        <v>7</v>
      </c>
      <c r="E15" s="56"/>
      <c r="F15" s="57"/>
      <c r="G15" s="58"/>
      <c r="H15" s="57"/>
      <c r="I15" s="65"/>
      <c r="J15" s="57"/>
      <c r="K15" s="65"/>
      <c r="L15" s="57"/>
      <c r="M15" s="65"/>
      <c r="N15" s="57"/>
      <c r="O15" s="65"/>
      <c r="P15" s="57"/>
      <c r="Q15" s="58"/>
      <c r="R15" s="57"/>
      <c r="S15" s="65"/>
      <c r="T15" s="57"/>
      <c r="U15" s="65"/>
      <c r="V15" s="57"/>
      <c r="W15" s="65"/>
      <c r="X15" s="57"/>
      <c r="Y15" s="65"/>
      <c r="Z15" s="57"/>
      <c r="AA15" s="65"/>
      <c r="AB15" s="57"/>
      <c r="AC15" s="65"/>
      <c r="AD15" s="57"/>
      <c r="AE15" s="65"/>
      <c r="AF15" s="57"/>
      <c r="AG15" s="65"/>
      <c r="AH15" s="57"/>
      <c r="AI15" s="65"/>
      <c r="AJ15" s="57"/>
      <c r="AK15" s="65"/>
      <c r="AL15" s="57"/>
      <c r="AM15" s="65"/>
      <c r="AN15" s="57"/>
      <c r="AO15" s="65"/>
      <c r="AP15" s="57"/>
      <c r="AQ15" s="65"/>
      <c r="AR15" s="57"/>
      <c r="AS15" s="65"/>
      <c r="AT15" s="57"/>
      <c r="AU15" s="58"/>
      <c r="AV15" s="57"/>
      <c r="AW15" s="65"/>
      <c r="AX15" s="57"/>
      <c r="AY15" s="65"/>
      <c r="AZ15" s="57"/>
      <c r="BA15" s="65"/>
      <c r="BB15" s="57"/>
      <c r="BC15" s="65"/>
      <c r="BD15" s="57"/>
      <c r="BE15" s="65"/>
      <c r="BF15" s="57"/>
      <c r="BG15" s="65"/>
      <c r="BH15" s="57"/>
      <c r="BI15" s="65"/>
      <c r="BJ15" s="57"/>
      <c r="BK15" s="65"/>
      <c r="BL15" s="60"/>
      <c r="BM15" s="65"/>
      <c r="BN15" s="57"/>
      <c r="BO15" s="65"/>
      <c r="BP15" s="57"/>
      <c r="BQ15" s="65"/>
      <c r="BR15" s="57"/>
      <c r="BS15" s="65"/>
      <c r="BT15" s="57"/>
      <c r="BU15" s="65"/>
      <c r="BV15" s="57"/>
      <c r="BW15" s="65"/>
      <c r="BX15" s="57"/>
      <c r="BY15" s="65"/>
      <c r="BZ15" s="57"/>
      <c r="CA15" s="65"/>
      <c r="CB15" s="57"/>
      <c r="CC15" s="65"/>
      <c r="CD15" s="57"/>
      <c r="CE15" s="68"/>
      <c r="CF15" s="69"/>
      <c r="CG15" s="65"/>
      <c r="CH15" s="115">
        <v>19</v>
      </c>
      <c r="CI15" s="58"/>
      <c r="CJ15" s="61">
        <f t="shared" si="2"/>
        <v>19</v>
      </c>
      <c r="CK15" s="56"/>
      <c r="CL15" s="1" t="s">
        <v>149</v>
      </c>
    </row>
    <row r="16" spans="1:90" ht="12.75">
      <c r="A16" s="52">
        <v>10.12</v>
      </c>
      <c r="B16" s="53" t="s">
        <v>169</v>
      </c>
      <c r="C16" s="63"/>
      <c r="D16" s="53"/>
      <c r="E16" s="56"/>
      <c r="F16" s="57"/>
      <c r="G16" s="58"/>
      <c r="H16" s="57"/>
      <c r="I16" s="65"/>
      <c r="J16" s="57"/>
      <c r="K16" s="65"/>
      <c r="L16" s="57"/>
      <c r="M16" s="65"/>
      <c r="N16" s="57"/>
      <c r="O16" s="65"/>
      <c r="P16" s="57"/>
      <c r="Q16" s="58"/>
      <c r="R16" s="57"/>
      <c r="S16" s="65"/>
      <c r="T16" s="57"/>
      <c r="U16" s="65"/>
      <c r="V16" s="57"/>
      <c r="W16" s="65"/>
      <c r="X16" s="57"/>
      <c r="Y16" s="65"/>
      <c r="Z16" s="57"/>
      <c r="AA16" s="65"/>
      <c r="AB16" s="57"/>
      <c r="AC16" s="65"/>
      <c r="AD16" s="57"/>
      <c r="AE16" s="65"/>
      <c r="AF16" s="57"/>
      <c r="AG16" s="65"/>
      <c r="AH16" s="57"/>
      <c r="AI16" s="65"/>
      <c r="AJ16" s="57"/>
      <c r="AK16" s="65"/>
      <c r="AL16" s="57"/>
      <c r="AM16" s="65"/>
      <c r="AN16" s="57"/>
      <c r="AO16" s="65"/>
      <c r="AP16" s="57"/>
      <c r="AQ16" s="65"/>
      <c r="AR16" s="57"/>
      <c r="AS16" s="65"/>
      <c r="AT16" s="57"/>
      <c r="AU16" s="58"/>
      <c r="AV16" s="57"/>
      <c r="AW16" s="65"/>
      <c r="AX16" s="57"/>
      <c r="AY16" s="65"/>
      <c r="AZ16" s="57"/>
      <c r="BA16" s="65"/>
      <c r="BB16" s="57"/>
      <c r="BC16" s="65"/>
      <c r="BD16" s="57"/>
      <c r="BE16" s="65"/>
      <c r="BF16" s="57"/>
      <c r="BG16" s="65"/>
      <c r="BH16" s="57"/>
      <c r="BI16" s="65"/>
      <c r="BJ16" s="57"/>
      <c r="BK16" s="65"/>
      <c r="BL16" s="60"/>
      <c r="BM16" s="65"/>
      <c r="BN16" s="57"/>
      <c r="BO16" s="65"/>
      <c r="BP16" s="57"/>
      <c r="BQ16" s="65"/>
      <c r="BR16" s="57"/>
      <c r="BS16" s="65"/>
      <c r="BT16" s="57"/>
      <c r="BU16" s="65"/>
      <c r="BV16" s="57"/>
      <c r="BW16" s="65"/>
      <c r="BX16" s="57"/>
      <c r="BY16" s="65"/>
      <c r="BZ16" s="57"/>
      <c r="CA16" s="65"/>
      <c r="CB16" s="57"/>
      <c r="CC16" s="65"/>
      <c r="CD16" s="57"/>
      <c r="CE16" s="68"/>
      <c r="CF16" s="69"/>
      <c r="CG16" s="65"/>
      <c r="CH16" s="115">
        <v>20</v>
      </c>
      <c r="CI16" s="58"/>
      <c r="CJ16" s="61">
        <f t="shared" si="2"/>
        <v>20</v>
      </c>
      <c r="CK16" s="56"/>
      <c r="CL16" s="1" t="s">
        <v>149</v>
      </c>
    </row>
    <row r="17" spans="1:90" ht="12.75">
      <c r="A17" s="52">
        <v>10.13</v>
      </c>
      <c r="B17" s="53" t="s">
        <v>190</v>
      </c>
      <c r="C17" s="63"/>
      <c r="D17" s="53"/>
      <c r="E17" s="56"/>
      <c r="F17" s="57"/>
      <c r="G17" s="58"/>
      <c r="H17" s="57"/>
      <c r="I17" s="65"/>
      <c r="J17" s="57"/>
      <c r="K17" s="65"/>
      <c r="L17" s="57"/>
      <c r="M17" s="65"/>
      <c r="N17" s="57"/>
      <c r="O17" s="65"/>
      <c r="P17" s="57"/>
      <c r="Q17" s="58"/>
      <c r="R17" s="57"/>
      <c r="S17" s="65"/>
      <c r="T17" s="57"/>
      <c r="U17" s="65"/>
      <c r="V17" s="57"/>
      <c r="W17" s="65"/>
      <c r="X17" s="57"/>
      <c r="Y17" s="65"/>
      <c r="Z17" s="57"/>
      <c r="AA17" s="65"/>
      <c r="AB17" s="57"/>
      <c r="AC17" s="65"/>
      <c r="AD17" s="57"/>
      <c r="AE17" s="65"/>
      <c r="AF17" s="57"/>
      <c r="AG17" s="65"/>
      <c r="AH17" s="57"/>
      <c r="AI17" s="65"/>
      <c r="AJ17" s="57"/>
      <c r="AK17" s="65"/>
      <c r="AL17" s="57"/>
      <c r="AM17" s="65"/>
      <c r="AN17" s="57"/>
      <c r="AO17" s="65"/>
      <c r="AP17" s="57"/>
      <c r="AQ17" s="65"/>
      <c r="AR17" s="57"/>
      <c r="AS17" s="65"/>
      <c r="AT17" s="57"/>
      <c r="AU17" s="58"/>
      <c r="AV17" s="57"/>
      <c r="AW17" s="65"/>
      <c r="AX17" s="57"/>
      <c r="AY17" s="65"/>
      <c r="AZ17" s="57"/>
      <c r="BA17" s="65"/>
      <c r="BB17" s="57"/>
      <c r="BC17" s="65"/>
      <c r="BD17" s="57"/>
      <c r="BE17" s="65"/>
      <c r="BF17" s="57"/>
      <c r="BG17" s="65"/>
      <c r="BH17" s="57"/>
      <c r="BI17" s="65"/>
      <c r="BJ17" s="57"/>
      <c r="BK17" s="65"/>
      <c r="BL17" s="60"/>
      <c r="BM17" s="65"/>
      <c r="BN17" s="57"/>
      <c r="BO17" s="65"/>
      <c r="BP17" s="57"/>
      <c r="BQ17" s="65"/>
      <c r="BR17" s="57"/>
      <c r="BS17" s="65"/>
      <c r="BT17" s="57"/>
      <c r="BU17" s="65"/>
      <c r="BV17" s="57"/>
      <c r="BW17" s="65"/>
      <c r="BX17" s="57"/>
      <c r="BY17" s="65"/>
      <c r="BZ17" s="57"/>
      <c r="CA17" s="65"/>
      <c r="CB17" s="57"/>
      <c r="CC17" s="65"/>
      <c r="CD17" s="57"/>
      <c r="CE17" s="68"/>
      <c r="CF17" s="69"/>
      <c r="CG17" s="65"/>
      <c r="CH17" s="115">
        <v>25</v>
      </c>
      <c r="CI17" s="58"/>
      <c r="CJ17" s="61">
        <f t="shared" si="2"/>
        <v>25</v>
      </c>
      <c r="CK17" s="56"/>
      <c r="CL17" s="16" t="s">
        <v>150</v>
      </c>
    </row>
    <row r="18" spans="1:91" ht="12.75">
      <c r="A18" s="145" t="s">
        <v>131</v>
      </c>
      <c r="B18" s="146"/>
      <c r="C18" s="63"/>
      <c r="D18" s="53"/>
      <c r="E18" s="66"/>
      <c r="F18" s="62">
        <f>SUM(F10:F17)</f>
        <v>0</v>
      </c>
      <c r="G18" s="62"/>
      <c r="H18" s="62">
        <f>SUM(H10:H17)</f>
        <v>0</v>
      </c>
      <c r="I18" s="62"/>
      <c r="J18" s="62">
        <f>SUM(J10:J17)</f>
        <v>0</v>
      </c>
      <c r="K18" s="62"/>
      <c r="L18" s="62">
        <f>SUM(L10:L17)</f>
        <v>0</v>
      </c>
      <c r="M18" s="62"/>
      <c r="N18" s="62">
        <f>SUM(N10:N17)</f>
        <v>0</v>
      </c>
      <c r="O18" s="62"/>
      <c r="P18" s="62">
        <f>SUM(P10:P17)</f>
        <v>0</v>
      </c>
      <c r="Q18" s="62"/>
      <c r="R18" s="62">
        <f>SUM(R10:R17)</f>
        <v>0</v>
      </c>
      <c r="S18" s="62"/>
      <c r="T18" s="62">
        <f>SUM(T10:T17)</f>
        <v>0</v>
      </c>
      <c r="U18" s="62"/>
      <c r="V18" s="62">
        <f>SUM(V10:V17)</f>
        <v>0</v>
      </c>
      <c r="W18" s="62"/>
      <c r="X18" s="62">
        <f>SUM(X10:X17)</f>
        <v>0</v>
      </c>
      <c r="Y18" s="62"/>
      <c r="Z18" s="62">
        <f>SUM(Z10:Z17)</f>
        <v>0</v>
      </c>
      <c r="AA18" s="62"/>
      <c r="AB18" s="62">
        <f>SUM(AB10:AB17)</f>
        <v>0</v>
      </c>
      <c r="AC18" s="62"/>
      <c r="AD18" s="62">
        <f>SUM(AD10:AD17)</f>
        <v>0</v>
      </c>
      <c r="AE18" s="62"/>
      <c r="AF18" s="62">
        <f>SUM(AF10:AF17)</f>
        <v>0</v>
      </c>
      <c r="AG18" s="62"/>
      <c r="AH18" s="62">
        <f>SUM(AH10:AH17)</f>
        <v>0</v>
      </c>
      <c r="AI18" s="62"/>
      <c r="AJ18" s="62">
        <f>SUM(AJ10:AJ17)</f>
        <v>0</v>
      </c>
      <c r="AK18" s="62"/>
      <c r="AL18" s="62">
        <f>SUM(AL10:AL17)</f>
        <v>0</v>
      </c>
      <c r="AM18" s="62"/>
      <c r="AN18" s="62">
        <f>SUM(AN10:AN17)</f>
        <v>0</v>
      </c>
      <c r="AO18" s="62"/>
      <c r="AP18" s="62">
        <f>SUM(AP10:AP17)</f>
        <v>0</v>
      </c>
      <c r="AQ18" s="62"/>
      <c r="AR18" s="62">
        <f>SUM(AR10:AR17)</f>
        <v>0</v>
      </c>
      <c r="AS18" s="62"/>
      <c r="AT18" s="62">
        <f>SUM(AT10:AT17)</f>
        <v>0</v>
      </c>
      <c r="AU18" s="62"/>
      <c r="AV18" s="62">
        <f>SUM(AV10:AV17)</f>
        <v>0</v>
      </c>
      <c r="AW18" s="62"/>
      <c r="AX18" s="62">
        <f>SUM(AX10:AX17)</f>
        <v>0</v>
      </c>
      <c r="AY18" s="62"/>
      <c r="AZ18" s="62">
        <f>SUM(AZ10:AZ17)</f>
        <v>0</v>
      </c>
      <c r="BA18" s="62"/>
      <c r="BB18" s="62">
        <f>SUM(BB10:BB17)</f>
        <v>0</v>
      </c>
      <c r="BC18" s="62"/>
      <c r="BD18" s="62">
        <f>SUM(BD10:BD17)</f>
        <v>0</v>
      </c>
      <c r="BE18" s="62"/>
      <c r="BF18" s="62">
        <f>SUM(BF10:BF17)</f>
        <v>0</v>
      </c>
      <c r="BG18" s="62"/>
      <c r="BH18" s="62">
        <f>SUM(BH10:BH17)</f>
        <v>0</v>
      </c>
      <c r="BI18" s="62"/>
      <c r="BJ18" s="62">
        <f>SUM(BJ10:BJ17)</f>
        <v>0</v>
      </c>
      <c r="BK18" s="62"/>
      <c r="BL18" s="62">
        <f>SUM(BL10:BL17)</f>
        <v>0</v>
      </c>
      <c r="BM18" s="62"/>
      <c r="BN18" s="62">
        <f>SUM(BN10:BN17)</f>
        <v>0</v>
      </c>
      <c r="BO18" s="62"/>
      <c r="BP18" s="62">
        <f>SUM(BP10:BP17)</f>
        <v>0</v>
      </c>
      <c r="BQ18" s="62"/>
      <c r="BR18" s="62">
        <f>SUM(BR10:BR17)</f>
        <v>0</v>
      </c>
      <c r="BS18" s="62"/>
      <c r="BT18" s="62">
        <f>SUM(BT10:BT17)</f>
        <v>0</v>
      </c>
      <c r="BU18" s="62"/>
      <c r="BV18" s="62">
        <f>SUM(BV10:BV17)</f>
        <v>0</v>
      </c>
      <c r="BW18" s="62"/>
      <c r="BX18" s="62">
        <f>SUM(BX10:BX17)</f>
        <v>0</v>
      </c>
      <c r="BY18" s="62"/>
      <c r="BZ18" s="62">
        <f>SUM(BZ10:BZ17)</f>
        <v>0</v>
      </c>
      <c r="CA18" s="62"/>
      <c r="CB18" s="62">
        <f>SUM(CB10:CB17)</f>
        <v>0</v>
      </c>
      <c r="CC18" s="62"/>
      <c r="CD18" s="62">
        <f>SUM(CD10:CD17)</f>
        <v>0</v>
      </c>
      <c r="CE18" s="62"/>
      <c r="CF18" s="62">
        <f>SUM(CF10:CF17)</f>
        <v>0</v>
      </c>
      <c r="CG18" s="61"/>
      <c r="CH18" s="61">
        <f>SUM(CH9:CH17)</f>
        <v>210.984</v>
      </c>
      <c r="CI18" s="58"/>
      <c r="CJ18" s="61">
        <f>SUM(CJ9:CJ17)</f>
        <v>210.984</v>
      </c>
      <c r="CK18" s="56"/>
      <c r="CL18" s="9"/>
      <c r="CM18" s="9"/>
    </row>
    <row r="19" spans="1:91" ht="12.75">
      <c r="A19" s="145" t="s">
        <v>114</v>
      </c>
      <c r="B19" s="146"/>
      <c r="C19" s="63"/>
      <c r="D19" s="53"/>
      <c r="E19" s="66"/>
      <c r="F19" s="62">
        <f>F7+F18</f>
        <v>8.3813576</v>
      </c>
      <c r="G19" s="62"/>
      <c r="H19" s="62">
        <f>H7+H18</f>
        <v>2.2324995</v>
      </c>
      <c r="I19" s="62"/>
      <c r="J19" s="62">
        <f>J7+J18</f>
        <v>9.4728018</v>
      </c>
      <c r="K19" s="62"/>
      <c r="L19" s="62">
        <f>L7+L18</f>
        <v>8.6790242</v>
      </c>
      <c r="M19" s="62"/>
      <c r="N19" s="62">
        <f>N7+N18</f>
        <v>6.7617011</v>
      </c>
      <c r="O19" s="62"/>
      <c r="P19" s="62">
        <f>P7+P18</f>
        <v>8.3813576</v>
      </c>
      <c r="Q19" s="62"/>
      <c r="R19" s="62">
        <f>R7+R18</f>
        <v>8.4513968</v>
      </c>
      <c r="S19" s="62"/>
      <c r="T19" s="62">
        <f>T7+T18</f>
        <v>4.9231721</v>
      </c>
      <c r="U19" s="62"/>
      <c r="V19" s="62">
        <f>V7+V18</f>
        <v>10.3191088</v>
      </c>
      <c r="W19" s="62"/>
      <c r="X19" s="62">
        <f>X7+X18</f>
        <v>13.9436374</v>
      </c>
      <c r="Y19" s="62"/>
      <c r="Z19" s="62">
        <f>Z7+Z18</f>
        <v>13.4446081</v>
      </c>
      <c r="AA19" s="62"/>
      <c r="AB19" s="62">
        <f>AB7+AB18</f>
        <v>7.3453611</v>
      </c>
      <c r="AC19" s="62"/>
      <c r="AD19" s="62">
        <f>AD7+AD18</f>
        <v>7.4941944</v>
      </c>
      <c r="AE19" s="62"/>
      <c r="AF19" s="62">
        <f>AF7+AF18</f>
        <v>3.6712214</v>
      </c>
      <c r="AG19" s="62"/>
      <c r="AH19" s="62">
        <f>AH7+AH18</f>
        <v>5.2850413</v>
      </c>
      <c r="AI19" s="62"/>
      <c r="AJ19" s="62">
        <f>AJ7+AJ18</f>
        <v>8.734471899999999</v>
      </c>
      <c r="AK19" s="62"/>
      <c r="AL19" s="62">
        <f>AL7+AL18</f>
        <v>4.6196689</v>
      </c>
      <c r="AM19" s="62"/>
      <c r="AN19" s="62">
        <f>AN7+AN18</f>
        <v>7.2753219</v>
      </c>
      <c r="AO19" s="62"/>
      <c r="AP19" s="62">
        <f>AP7+AP18</f>
        <v>3.1313359</v>
      </c>
      <c r="AQ19" s="62"/>
      <c r="AR19" s="62">
        <f>AR7+AR18</f>
        <v>6.7967207</v>
      </c>
      <c r="AS19" s="62"/>
      <c r="AT19" s="62">
        <f>AT7+AT18</f>
        <v>12.6479122</v>
      </c>
      <c r="AU19" s="62"/>
      <c r="AV19" s="62">
        <f>AV7+AV18</f>
        <v>4.727646</v>
      </c>
      <c r="AW19" s="62"/>
      <c r="AX19" s="62">
        <f>AX7+AX18</f>
        <v>13.3220395</v>
      </c>
      <c r="AY19" s="62"/>
      <c r="AZ19" s="62">
        <f>AZ7+AZ18</f>
        <v>8.9971189</v>
      </c>
      <c r="BA19" s="62"/>
      <c r="BB19" s="62">
        <f>BB7+BB18</f>
        <v>7.0214298</v>
      </c>
      <c r="BC19" s="62"/>
      <c r="BD19" s="62">
        <f>BD7+BD18</f>
        <v>11.7432392</v>
      </c>
      <c r="BE19" s="62"/>
      <c r="BF19" s="62">
        <f>BF7+BF18</f>
        <v>1.488333</v>
      </c>
      <c r="BG19" s="62"/>
      <c r="BH19" s="62">
        <f>BH7+BH18</f>
        <v>9.834671</v>
      </c>
      <c r="BI19" s="62"/>
      <c r="BJ19" s="62">
        <f>BJ7+BJ18</f>
        <v>8.6644327</v>
      </c>
      <c r="BK19" s="62"/>
      <c r="BL19" s="62">
        <f>BL7+BL18</f>
        <v>5.2762864</v>
      </c>
      <c r="BM19" s="62"/>
      <c r="BN19" s="62">
        <f>BN7+BN18</f>
        <v>10.6780597</v>
      </c>
      <c r="BO19" s="62"/>
      <c r="BP19" s="62">
        <f>BP7+BP18</f>
        <v>10.8969322</v>
      </c>
      <c r="BQ19" s="62"/>
      <c r="BR19" s="62">
        <f>BR7+BR18</f>
        <v>2.1799701</v>
      </c>
      <c r="BS19" s="62"/>
      <c r="BT19" s="62">
        <f>BT7+BT18</f>
        <v>1.8064277</v>
      </c>
      <c r="BU19" s="62"/>
      <c r="BV19" s="62">
        <f>BV7+BV18</f>
        <v>8.8745503</v>
      </c>
      <c r="BW19" s="62"/>
      <c r="BX19" s="62">
        <f>BX7+BX18</f>
        <v>9.1459522</v>
      </c>
      <c r="BY19" s="62"/>
      <c r="BZ19" s="62">
        <f>BZ7+BZ18</f>
        <v>7.3424428</v>
      </c>
      <c r="CA19" s="62"/>
      <c r="CB19" s="62">
        <f>CB7+CB18</f>
        <v>8.9766908</v>
      </c>
      <c r="CC19" s="67"/>
      <c r="CD19" s="62">
        <f>CD7+CD18</f>
        <v>10.4416774</v>
      </c>
      <c r="CE19" s="67"/>
      <c r="CF19" s="62">
        <f>CF7+CF18</f>
        <v>303.4098144</v>
      </c>
      <c r="CG19" s="61"/>
      <c r="CH19" s="61">
        <f>CH7+CH18</f>
        <v>234.92000000000002</v>
      </c>
      <c r="CI19" s="58"/>
      <c r="CJ19" s="62">
        <f>CJ7+CJ18</f>
        <v>538.3298144</v>
      </c>
      <c r="CK19" s="56"/>
      <c r="CL19" s="48"/>
      <c r="CM19" s="48"/>
    </row>
    <row r="20" spans="1:89" ht="24" customHeight="1">
      <c r="A20" s="147" t="s">
        <v>185</v>
      </c>
      <c r="B20" s="147"/>
      <c r="C20" s="70">
        <v>0.0029183</v>
      </c>
      <c r="D20" s="70" t="s">
        <v>147</v>
      </c>
      <c r="E20" s="71">
        <v>2872</v>
      </c>
      <c r="F20" s="72">
        <f>C20*E20</f>
        <v>8.3813576</v>
      </c>
      <c r="G20" s="71">
        <v>765</v>
      </c>
      <c r="H20" s="72">
        <f>G20*C20</f>
        <v>2.2324995</v>
      </c>
      <c r="I20" s="71">
        <v>3246</v>
      </c>
      <c r="J20" s="72">
        <f>I20*C20</f>
        <v>9.4728018</v>
      </c>
      <c r="K20" s="71">
        <v>2974</v>
      </c>
      <c r="L20" s="72">
        <f>K20*C20</f>
        <v>8.6790242</v>
      </c>
      <c r="M20" s="71">
        <v>2317</v>
      </c>
      <c r="N20" s="72">
        <f>M20*C20</f>
        <v>6.7617011</v>
      </c>
      <c r="O20" s="71">
        <v>2872</v>
      </c>
      <c r="P20" s="72">
        <f>O20*C20</f>
        <v>8.3813576</v>
      </c>
      <c r="Q20" s="71">
        <v>2896</v>
      </c>
      <c r="R20" s="72">
        <f>Q20*C20</f>
        <v>8.4513968</v>
      </c>
      <c r="S20" s="71">
        <v>1687</v>
      </c>
      <c r="T20" s="72">
        <f>S20*C20</f>
        <v>4.9231721</v>
      </c>
      <c r="U20" s="71">
        <v>3536</v>
      </c>
      <c r="V20" s="72">
        <f>U20*C20</f>
        <v>10.3191088</v>
      </c>
      <c r="W20" s="71">
        <f>4778</f>
        <v>4778</v>
      </c>
      <c r="X20" s="72">
        <f>W20*C20</f>
        <v>13.9436374</v>
      </c>
      <c r="Y20" s="71">
        <v>4607</v>
      </c>
      <c r="Z20" s="72">
        <f>Y20*C20</f>
        <v>13.4446081</v>
      </c>
      <c r="AA20" s="71">
        <v>2517</v>
      </c>
      <c r="AB20" s="72">
        <f>AA20*C20</f>
        <v>7.3453611</v>
      </c>
      <c r="AC20" s="71">
        <v>2568</v>
      </c>
      <c r="AD20" s="72">
        <f>AC20*C20</f>
        <v>7.4941944</v>
      </c>
      <c r="AE20" s="71">
        <v>1258</v>
      </c>
      <c r="AF20" s="72">
        <f>AE20*C20</f>
        <v>3.6712214</v>
      </c>
      <c r="AG20" s="71">
        <v>1811</v>
      </c>
      <c r="AH20" s="72">
        <f>AG20*C20</f>
        <v>5.2850413</v>
      </c>
      <c r="AI20" s="71">
        <v>2993</v>
      </c>
      <c r="AJ20" s="72">
        <f>AI20*C20</f>
        <v>8.734471899999999</v>
      </c>
      <c r="AK20" s="71">
        <v>1583</v>
      </c>
      <c r="AL20" s="72">
        <f>AK20*C20</f>
        <v>4.6196689</v>
      </c>
      <c r="AM20" s="71">
        <v>2493</v>
      </c>
      <c r="AN20" s="72">
        <f>AM20*C20</f>
        <v>7.2753219</v>
      </c>
      <c r="AO20" s="71">
        <v>1073</v>
      </c>
      <c r="AP20" s="72">
        <f>AO20*C20</f>
        <v>3.1313359</v>
      </c>
      <c r="AQ20" s="71">
        <v>2329</v>
      </c>
      <c r="AR20" s="72">
        <f>AQ20*C20</f>
        <v>6.7967207</v>
      </c>
      <c r="AS20" s="71">
        <v>4334</v>
      </c>
      <c r="AT20" s="72">
        <f>AS20*C20</f>
        <v>12.6479122</v>
      </c>
      <c r="AU20" s="73">
        <v>1620</v>
      </c>
      <c r="AV20" s="72">
        <f>AU20*C20</f>
        <v>4.727646</v>
      </c>
      <c r="AW20" s="71">
        <v>4565</v>
      </c>
      <c r="AX20" s="72">
        <f>AW20*C20</f>
        <v>13.3220395</v>
      </c>
      <c r="AY20" s="71">
        <v>3083</v>
      </c>
      <c r="AZ20" s="72">
        <f>AY20*C20</f>
        <v>8.9971189</v>
      </c>
      <c r="BA20" s="71">
        <v>2406</v>
      </c>
      <c r="BB20" s="72">
        <f>BA20*C20</f>
        <v>7.0214298</v>
      </c>
      <c r="BC20" s="71">
        <v>4024</v>
      </c>
      <c r="BD20" s="72">
        <f>BC20*C20</f>
        <v>11.7432392</v>
      </c>
      <c r="BE20" s="71">
        <v>510</v>
      </c>
      <c r="BF20" s="72">
        <f>BE20*C20</f>
        <v>1.488333</v>
      </c>
      <c r="BG20" s="71">
        <v>3370</v>
      </c>
      <c r="BH20" s="72">
        <f>BG20*C20</f>
        <v>9.834671</v>
      </c>
      <c r="BI20" s="71">
        <v>2969</v>
      </c>
      <c r="BJ20" s="72">
        <f>BI20*C20</f>
        <v>8.6644327</v>
      </c>
      <c r="BK20" s="71">
        <v>1808</v>
      </c>
      <c r="BL20" s="72">
        <f>BK20*C20</f>
        <v>5.2762864</v>
      </c>
      <c r="BM20" s="71">
        <v>3659</v>
      </c>
      <c r="BN20" s="72">
        <f>BM20*C20</f>
        <v>10.6780597</v>
      </c>
      <c r="BO20" s="71">
        <v>3734</v>
      </c>
      <c r="BP20" s="72">
        <f>BO20*C20</f>
        <v>10.8969322</v>
      </c>
      <c r="BQ20" s="71">
        <v>747</v>
      </c>
      <c r="BR20" s="72">
        <f>BQ20*C20</f>
        <v>2.1799701</v>
      </c>
      <c r="BS20" s="71">
        <v>619</v>
      </c>
      <c r="BT20" s="72">
        <f>BS20*C20</f>
        <v>1.8064277</v>
      </c>
      <c r="BU20" s="71">
        <v>3041</v>
      </c>
      <c r="BV20" s="72">
        <f>BU20*C20</f>
        <v>8.8745503</v>
      </c>
      <c r="BW20" s="71">
        <v>3134</v>
      </c>
      <c r="BX20" s="72">
        <f>BW20*C20</f>
        <v>9.1459522</v>
      </c>
      <c r="BY20" s="71">
        <v>2516</v>
      </c>
      <c r="BZ20" s="72">
        <f>BY20*C20</f>
        <v>7.3424428</v>
      </c>
      <c r="CA20" s="71">
        <v>3076</v>
      </c>
      <c r="CB20" s="72">
        <f>CA20*C20</f>
        <v>8.9766908</v>
      </c>
      <c r="CC20" s="71">
        <v>3578</v>
      </c>
      <c r="CD20" s="72">
        <f>CC20*C20</f>
        <v>10.4416774</v>
      </c>
      <c r="CE20" s="73">
        <f>E20+G20+I20+K20+M20+O20+Q20+S20+U20+W20+Y20+AA20+AC20+AE20+AG20+AI20+AK20+AM20+AO20+AQ20+AS20+AU20+AW20+AY20+BA20+BC20+BE20+BG20+BI20+BK20+BM20+BO20+BQ20+BS20+BU20+BW20+BY20+CA20+CC20</f>
        <v>103968</v>
      </c>
      <c r="CF20" s="82">
        <f>CE20*C20</f>
        <v>303.4098144</v>
      </c>
      <c r="CG20" s="74"/>
      <c r="CH20" s="75"/>
      <c r="CI20" s="76"/>
      <c r="CJ20" s="75"/>
      <c r="CK20" s="2"/>
    </row>
    <row r="21" spans="1:89" ht="24.75" customHeight="1">
      <c r="A21" s="147" t="s">
        <v>186</v>
      </c>
      <c r="B21" s="147"/>
      <c r="C21" s="70">
        <v>0.0022595</v>
      </c>
      <c r="D21" s="70" t="s">
        <v>147</v>
      </c>
      <c r="E21" s="71">
        <f>E20</f>
        <v>2872</v>
      </c>
      <c r="F21" s="72">
        <f>C21*E21</f>
        <v>6.489284</v>
      </c>
      <c r="G21" s="71">
        <f>G20</f>
        <v>765</v>
      </c>
      <c r="H21" s="72">
        <f>C21*G21</f>
        <v>1.7285175</v>
      </c>
      <c r="I21" s="71">
        <f>I20</f>
        <v>3246</v>
      </c>
      <c r="J21" s="72">
        <f>I21*C21</f>
        <v>7.334337</v>
      </c>
      <c r="K21" s="71">
        <f>K20</f>
        <v>2974</v>
      </c>
      <c r="L21" s="72">
        <f>K21*C21</f>
        <v>6.719752999999999</v>
      </c>
      <c r="M21" s="71">
        <f>M20</f>
        <v>2317</v>
      </c>
      <c r="N21" s="72">
        <f>M21*C21</f>
        <v>5.235261499999999</v>
      </c>
      <c r="O21" s="71">
        <f>O20</f>
        <v>2872</v>
      </c>
      <c r="P21" s="72">
        <f>O21*C21</f>
        <v>6.489284</v>
      </c>
      <c r="Q21" s="71">
        <f>Q20</f>
        <v>2896</v>
      </c>
      <c r="R21" s="72">
        <f>Q21*C21</f>
        <v>6.543512</v>
      </c>
      <c r="S21" s="71">
        <f>S20</f>
        <v>1687</v>
      </c>
      <c r="T21" s="72">
        <f>S21*C21</f>
        <v>3.8117764999999997</v>
      </c>
      <c r="U21" s="71">
        <f>U20</f>
        <v>3536</v>
      </c>
      <c r="V21" s="72">
        <f>U21*C21</f>
        <v>7.989591999999999</v>
      </c>
      <c r="W21" s="71">
        <f>W20</f>
        <v>4778</v>
      </c>
      <c r="X21" s="72">
        <f>W21*C21</f>
        <v>10.795891</v>
      </c>
      <c r="Y21" s="71">
        <f>Y20</f>
        <v>4607</v>
      </c>
      <c r="Z21" s="72">
        <f>Y21*C21</f>
        <v>10.409516499999999</v>
      </c>
      <c r="AA21" s="71">
        <f>AA20</f>
        <v>2517</v>
      </c>
      <c r="AB21" s="72">
        <f>AA21*C21</f>
        <v>5.687161499999999</v>
      </c>
      <c r="AC21" s="71">
        <f>AC20</f>
        <v>2568</v>
      </c>
      <c r="AD21" s="72">
        <f>AC21*C21</f>
        <v>5.802396</v>
      </c>
      <c r="AE21" s="71">
        <f>AE20</f>
        <v>1258</v>
      </c>
      <c r="AF21" s="72">
        <f>AE21*C21</f>
        <v>2.8424509999999996</v>
      </c>
      <c r="AG21" s="71">
        <f>AG20</f>
        <v>1811</v>
      </c>
      <c r="AH21" s="72">
        <f>C21*AG21</f>
        <v>4.0919545</v>
      </c>
      <c r="AI21" s="71">
        <f>AI20</f>
        <v>2993</v>
      </c>
      <c r="AJ21" s="72">
        <f>AI21*C21</f>
        <v>6.7626835</v>
      </c>
      <c r="AK21" s="71">
        <f>AK20</f>
        <v>1583</v>
      </c>
      <c r="AL21" s="72">
        <f>AK21*C21</f>
        <v>3.5767884999999997</v>
      </c>
      <c r="AM21" s="71">
        <f>AM20</f>
        <v>2493</v>
      </c>
      <c r="AN21" s="72">
        <f>AM21*C21</f>
        <v>5.632933499999999</v>
      </c>
      <c r="AO21" s="71">
        <f>AO20</f>
        <v>1073</v>
      </c>
      <c r="AP21" s="72">
        <f>C21*AO21</f>
        <v>2.4244434999999998</v>
      </c>
      <c r="AQ21" s="71">
        <f>AQ20</f>
        <v>2329</v>
      </c>
      <c r="AR21" s="72">
        <f>AQ21*C21</f>
        <v>5.262375499999999</v>
      </c>
      <c r="AS21" s="71">
        <f>AS20</f>
        <v>4334</v>
      </c>
      <c r="AT21" s="72">
        <f>AS21*C21</f>
        <v>9.792672999999999</v>
      </c>
      <c r="AU21" s="71">
        <f>AU20</f>
        <v>1620</v>
      </c>
      <c r="AV21" s="72">
        <f>AU21*C21</f>
        <v>3.6603899999999996</v>
      </c>
      <c r="AW21" s="71">
        <f>AW20</f>
        <v>4565</v>
      </c>
      <c r="AX21" s="72">
        <f>AW21*C21</f>
        <v>10.314617499999999</v>
      </c>
      <c r="AY21" s="71">
        <f>AY20</f>
        <v>3083</v>
      </c>
      <c r="AZ21" s="72">
        <f>AY21*C21</f>
        <v>6.966038499999999</v>
      </c>
      <c r="BA21" s="71">
        <f>BA20</f>
        <v>2406</v>
      </c>
      <c r="BB21" s="72">
        <f>BA21*C21</f>
        <v>5.436356999999999</v>
      </c>
      <c r="BC21" s="71">
        <f>BC20</f>
        <v>4024</v>
      </c>
      <c r="BD21" s="72">
        <f>BC21*C21</f>
        <v>9.092227999999999</v>
      </c>
      <c r="BE21" s="71">
        <f>BE20</f>
        <v>510</v>
      </c>
      <c r="BF21" s="72">
        <f>BE21*C21</f>
        <v>1.152345</v>
      </c>
      <c r="BG21" s="71">
        <f>BG20</f>
        <v>3370</v>
      </c>
      <c r="BH21" s="72">
        <f>BG21*C21</f>
        <v>7.614514999999999</v>
      </c>
      <c r="BI21" s="71">
        <f>BI20</f>
        <v>2969</v>
      </c>
      <c r="BJ21" s="72">
        <f>BI21*C21</f>
        <v>6.7084554999999995</v>
      </c>
      <c r="BK21" s="71">
        <f>BK20</f>
        <v>1808</v>
      </c>
      <c r="BL21" s="72">
        <f>BK21*C21</f>
        <v>4.085176</v>
      </c>
      <c r="BM21" s="71">
        <f>BM20</f>
        <v>3659</v>
      </c>
      <c r="BN21" s="72">
        <f>BM21*C21</f>
        <v>8.267510499999998</v>
      </c>
      <c r="BO21" s="71">
        <f>BO20</f>
        <v>3734</v>
      </c>
      <c r="BP21" s="72">
        <f>BO21*C21</f>
        <v>8.436973</v>
      </c>
      <c r="BQ21" s="71">
        <f>BQ20</f>
        <v>747</v>
      </c>
      <c r="BR21" s="72">
        <f>C21*BQ21</f>
        <v>1.6878464999999998</v>
      </c>
      <c r="BS21" s="71">
        <f>BS20</f>
        <v>619</v>
      </c>
      <c r="BT21" s="72">
        <f>C21*BS21</f>
        <v>1.3986304999999999</v>
      </c>
      <c r="BU21" s="71">
        <f>BU20</f>
        <v>3041</v>
      </c>
      <c r="BV21" s="72">
        <f>BU21*C21</f>
        <v>6.871139499999999</v>
      </c>
      <c r="BW21" s="71">
        <f>BW20</f>
        <v>3134</v>
      </c>
      <c r="BX21" s="72">
        <f>BW21*C21</f>
        <v>7.0812729999999995</v>
      </c>
      <c r="BY21" s="71">
        <f>BY20</f>
        <v>2516</v>
      </c>
      <c r="BZ21" s="72">
        <f>BY21*C21</f>
        <v>5.684901999999999</v>
      </c>
      <c r="CA21" s="71">
        <f>CA20</f>
        <v>3076</v>
      </c>
      <c r="CB21" s="72">
        <f>CA21*C21</f>
        <v>6.950221999999999</v>
      </c>
      <c r="CC21" s="71">
        <f>CC20</f>
        <v>3578</v>
      </c>
      <c r="CD21" s="72">
        <f>CC21*C21</f>
        <v>8.084491</v>
      </c>
      <c r="CE21" s="73">
        <f>E21+G21+I21+K21+M21+O21+Q21+S21+U21+W21+Y21+AA21+AC21+AE21+AG21+AI21+AK21+AM21+AO21+AQ21+AS21+AU21+AW21+AY21+BA21+BC21+BE21+BG21+BI21+BK21+BM21+BO21+BQ21+BS21+BU21+BW21+BY21+CA21+CC21</f>
        <v>103968</v>
      </c>
      <c r="CF21" s="82">
        <f>CE21*C21</f>
        <v>234.91569599999997</v>
      </c>
      <c r="CG21" s="74"/>
      <c r="CH21" s="77"/>
      <c r="CI21" s="78"/>
      <c r="CJ21" s="75"/>
      <c r="CK21" s="2"/>
    </row>
    <row r="22" spans="1:89" ht="24.75" customHeight="1">
      <c r="A22" s="147" t="s">
        <v>188</v>
      </c>
      <c r="B22" s="147"/>
      <c r="C22" s="70">
        <v>0.0051778</v>
      </c>
      <c r="D22" s="70" t="s">
        <v>147</v>
      </c>
      <c r="E22" s="79">
        <f>E20</f>
        <v>2872</v>
      </c>
      <c r="F22" s="80">
        <f>C22*E22</f>
        <v>14.870641599999999</v>
      </c>
      <c r="G22" s="79">
        <f>G20</f>
        <v>765</v>
      </c>
      <c r="H22" s="80">
        <f>G22*C22</f>
        <v>3.961017</v>
      </c>
      <c r="I22" s="79">
        <f>I20</f>
        <v>3246</v>
      </c>
      <c r="J22" s="80">
        <f>I22*C22</f>
        <v>16.8071388</v>
      </c>
      <c r="K22" s="79">
        <f>K20</f>
        <v>2974</v>
      </c>
      <c r="L22" s="80">
        <f>K22*C22</f>
        <v>15.3987772</v>
      </c>
      <c r="M22" s="79">
        <f>M20</f>
        <v>2317</v>
      </c>
      <c r="N22" s="80">
        <f>M22*C22</f>
        <v>11.9969626</v>
      </c>
      <c r="O22" s="79">
        <f>O20</f>
        <v>2872</v>
      </c>
      <c r="P22" s="80">
        <f>O22*C22</f>
        <v>14.870641599999999</v>
      </c>
      <c r="Q22" s="79">
        <f>Q20</f>
        <v>2896</v>
      </c>
      <c r="R22" s="80">
        <f>Q22*C22</f>
        <v>14.9949088</v>
      </c>
      <c r="S22" s="79">
        <f>S20</f>
        <v>1687</v>
      </c>
      <c r="T22" s="80">
        <f>S22*C22</f>
        <v>8.7349486</v>
      </c>
      <c r="U22" s="79">
        <f>U20</f>
        <v>3536</v>
      </c>
      <c r="V22" s="80">
        <f>U22*C22</f>
        <v>18.3087008</v>
      </c>
      <c r="W22" s="79">
        <f>W20</f>
        <v>4778</v>
      </c>
      <c r="X22" s="80">
        <f>W22*C22</f>
        <v>24.739528399999998</v>
      </c>
      <c r="Y22" s="79">
        <f>Y20</f>
        <v>4607</v>
      </c>
      <c r="Z22" s="80">
        <f>Y22*C22</f>
        <v>23.8541246</v>
      </c>
      <c r="AA22" s="79">
        <f>AA20</f>
        <v>2517</v>
      </c>
      <c r="AB22" s="80">
        <f>AA22*C22</f>
        <v>13.0325226</v>
      </c>
      <c r="AC22" s="79">
        <f>AC20</f>
        <v>2568</v>
      </c>
      <c r="AD22" s="80">
        <f>AC22*C22</f>
        <v>13.2965904</v>
      </c>
      <c r="AE22" s="79">
        <f>AE20</f>
        <v>1258</v>
      </c>
      <c r="AF22" s="80">
        <f>AE22*C22</f>
        <v>6.5136724</v>
      </c>
      <c r="AG22" s="79">
        <f>AG20</f>
        <v>1811</v>
      </c>
      <c r="AH22" s="80">
        <f>C22*AG22</f>
        <v>9.3769958</v>
      </c>
      <c r="AI22" s="79">
        <f>AI20</f>
        <v>2993</v>
      </c>
      <c r="AJ22" s="80">
        <f>AI22*C22</f>
        <v>15.497155399999999</v>
      </c>
      <c r="AK22" s="79">
        <f>AK20</f>
        <v>1583</v>
      </c>
      <c r="AL22" s="80">
        <f>AK22*C22</f>
        <v>8.1964574</v>
      </c>
      <c r="AM22" s="79">
        <f>AM20</f>
        <v>2493</v>
      </c>
      <c r="AN22" s="80">
        <f>AM22*C22</f>
        <v>12.9082554</v>
      </c>
      <c r="AO22" s="79">
        <f>AO20</f>
        <v>1073</v>
      </c>
      <c r="AP22" s="80">
        <f>AO22*C22</f>
        <v>5.5557794</v>
      </c>
      <c r="AQ22" s="79">
        <f>AQ20</f>
        <v>2329</v>
      </c>
      <c r="AR22" s="80">
        <f>AQ22*C22</f>
        <v>12.059096199999999</v>
      </c>
      <c r="AS22" s="79">
        <f>AS20</f>
        <v>4334</v>
      </c>
      <c r="AT22" s="80">
        <f>AS22*C22</f>
        <v>22.440585199999997</v>
      </c>
      <c r="AU22" s="79">
        <f>AU20</f>
        <v>1620</v>
      </c>
      <c r="AV22" s="80">
        <f>AU22*C22</f>
        <v>8.388036</v>
      </c>
      <c r="AW22" s="79">
        <f>AW20</f>
        <v>4565</v>
      </c>
      <c r="AX22" s="80">
        <f>AW22*C22</f>
        <v>23.636657</v>
      </c>
      <c r="AY22" s="79">
        <f>AY20</f>
        <v>3083</v>
      </c>
      <c r="AZ22" s="80">
        <f>AY22*C22</f>
        <v>15.9631574</v>
      </c>
      <c r="BA22" s="79">
        <f>BA20</f>
        <v>2406</v>
      </c>
      <c r="BB22" s="80">
        <f>BA22*C22</f>
        <v>12.4577868</v>
      </c>
      <c r="BC22" s="79">
        <f>BC20</f>
        <v>4024</v>
      </c>
      <c r="BD22" s="80">
        <f>BC22*C22</f>
        <v>20.8354672</v>
      </c>
      <c r="BE22" s="79">
        <f>BE20</f>
        <v>510</v>
      </c>
      <c r="BF22" s="80">
        <f>BE22*C22</f>
        <v>2.640678</v>
      </c>
      <c r="BG22" s="79">
        <f>BG20</f>
        <v>3370</v>
      </c>
      <c r="BH22" s="80">
        <f>BG22*C22</f>
        <v>17.449186</v>
      </c>
      <c r="BI22" s="79">
        <f>BI20</f>
        <v>2969</v>
      </c>
      <c r="BJ22" s="80">
        <f>BI22*C22</f>
        <v>15.372888199999998</v>
      </c>
      <c r="BK22" s="79">
        <f>BK20</f>
        <v>1808</v>
      </c>
      <c r="BL22" s="80">
        <f>BK22*C22</f>
        <v>9.361462399999999</v>
      </c>
      <c r="BM22" s="79">
        <f>BM20</f>
        <v>3659</v>
      </c>
      <c r="BN22" s="80">
        <f>BM22*C22</f>
        <v>18.9455702</v>
      </c>
      <c r="BO22" s="79">
        <f>BO20</f>
        <v>3734</v>
      </c>
      <c r="BP22" s="80">
        <f>BO22*C22</f>
        <v>19.3339052</v>
      </c>
      <c r="BQ22" s="79">
        <f>BQ20</f>
        <v>747</v>
      </c>
      <c r="BR22" s="80">
        <f>BQ22*C22</f>
        <v>3.8678166</v>
      </c>
      <c r="BS22" s="79">
        <f>BS20</f>
        <v>619</v>
      </c>
      <c r="BT22" s="80">
        <f>BS22*C22</f>
        <v>3.2050582</v>
      </c>
      <c r="BU22" s="79">
        <f>BU20</f>
        <v>3041</v>
      </c>
      <c r="BV22" s="80">
        <f>BU22*C22</f>
        <v>15.7456898</v>
      </c>
      <c r="BW22" s="79">
        <f>BW20</f>
        <v>3134</v>
      </c>
      <c r="BX22" s="80">
        <f>BW22*C22</f>
        <v>16.2272252</v>
      </c>
      <c r="BY22" s="79">
        <f>BY20</f>
        <v>2516</v>
      </c>
      <c r="BZ22" s="80">
        <f>BY22*C22</f>
        <v>13.0273448</v>
      </c>
      <c r="CA22" s="79">
        <f>CA20</f>
        <v>3076</v>
      </c>
      <c r="CB22" s="80">
        <f>CA22*C22</f>
        <v>15.926912799999998</v>
      </c>
      <c r="CC22" s="79">
        <f>CC20</f>
        <v>3578</v>
      </c>
      <c r="CD22" s="80">
        <f>CC22*C22</f>
        <v>18.5261684</v>
      </c>
      <c r="CE22" s="81">
        <f>E22+G22+I22+K22+M22+O22+Q22+S22+U22+W22+Y22+AA22+AC22+AE22+AG22+AI22+AK22+AM22+AO22+AQ22+AS22+AU22+AW22+AY22+BA22+BC22+BE22+BG22+BI22+BK22+BM22+BO22+BQ22+BS22+BU22+BW22+BY22+CA22+CC22</f>
        <v>103968</v>
      </c>
      <c r="CF22" s="83">
        <f>CE22*C22</f>
        <v>538.3255104</v>
      </c>
      <c r="CG22" s="74"/>
      <c r="CH22" s="75"/>
      <c r="CI22" s="78"/>
      <c r="CJ22" s="75"/>
      <c r="CK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  <row r="50" spans="1:8" ht="12.75">
      <c r="A50" s="2"/>
      <c r="B50" s="2"/>
      <c r="C50" s="2"/>
      <c r="D50" s="2"/>
      <c r="E50" s="2"/>
      <c r="F50" s="2"/>
      <c r="G50" s="2"/>
      <c r="H50" s="2"/>
    </row>
    <row r="51" spans="1:8" ht="12.75">
      <c r="A51" s="2"/>
      <c r="B51" s="2"/>
      <c r="C51" s="2"/>
      <c r="D51" s="2"/>
      <c r="E51" s="2"/>
      <c r="F51" s="2"/>
      <c r="G51" s="2"/>
      <c r="H51" s="2"/>
    </row>
    <row r="52" spans="1:8" ht="12.75">
      <c r="A52" s="2"/>
      <c r="B52" s="2"/>
      <c r="C52" s="2"/>
      <c r="D52" s="2"/>
      <c r="E52" s="2"/>
      <c r="F52" s="2"/>
      <c r="G52" s="2"/>
      <c r="H52" s="2"/>
    </row>
    <row r="53" spans="1:8" ht="12.75">
      <c r="A53" s="2"/>
      <c r="B53" s="2"/>
      <c r="C53" s="2"/>
      <c r="D53" s="2"/>
      <c r="E53" s="2"/>
      <c r="F53" s="2"/>
      <c r="G53" s="2"/>
      <c r="H53" s="2"/>
    </row>
    <row r="54" spans="1:8" ht="12.75">
      <c r="A54" s="2"/>
      <c r="B54" s="2"/>
      <c r="C54" s="2"/>
      <c r="D54" s="2"/>
      <c r="E54" s="2"/>
      <c r="F54" s="2"/>
      <c r="G54" s="2"/>
      <c r="H54" s="2"/>
    </row>
    <row r="55" spans="1:8" ht="12.75">
      <c r="A55" s="2"/>
      <c r="B55" s="2"/>
      <c r="C55" s="2"/>
      <c r="D55" s="2"/>
      <c r="E55" s="2"/>
      <c r="F55" s="2"/>
      <c r="G55" s="2"/>
      <c r="H55" s="2"/>
    </row>
    <row r="56" spans="1:8" ht="12.75">
      <c r="A56" s="2"/>
      <c r="B56" s="2"/>
      <c r="C56" s="2"/>
      <c r="D56" s="2"/>
      <c r="E56" s="2"/>
      <c r="F56" s="2"/>
      <c r="G56" s="2"/>
      <c r="H56" s="2"/>
    </row>
    <row r="57" spans="1:8" ht="12.75">
      <c r="A57" s="2"/>
      <c r="B57" s="2"/>
      <c r="C57" s="2"/>
      <c r="D57" s="2"/>
      <c r="E57" s="2"/>
      <c r="F57" s="2"/>
      <c r="G57" s="2"/>
      <c r="H57" s="2"/>
    </row>
    <row r="58" spans="1:8" ht="12.75">
      <c r="A58" s="2"/>
      <c r="B58" s="2"/>
      <c r="C58" s="2"/>
      <c r="D58" s="2"/>
      <c r="E58" s="2"/>
      <c r="F58" s="2"/>
      <c r="G58" s="2"/>
      <c r="H58" s="2"/>
    </row>
    <row r="59" spans="1:8" ht="12.75">
      <c r="A59" s="2"/>
      <c r="B59" s="2"/>
      <c r="C59" s="2"/>
      <c r="D59" s="2"/>
      <c r="E59" s="2"/>
      <c r="F59" s="2"/>
      <c r="G59" s="2"/>
      <c r="H59" s="2"/>
    </row>
    <row r="60" spans="1:8" ht="12.75">
      <c r="A60" s="2"/>
      <c r="B60" s="2"/>
      <c r="C60" s="2"/>
      <c r="D60" s="2"/>
      <c r="E60" s="2"/>
      <c r="F60" s="2"/>
      <c r="G60" s="2"/>
      <c r="H60" s="2"/>
    </row>
    <row r="61" spans="1:8" ht="12.75">
      <c r="A61" s="2"/>
      <c r="B61" s="2"/>
      <c r="C61" s="2"/>
      <c r="D61" s="2"/>
      <c r="E61" s="2"/>
      <c r="F61" s="2"/>
      <c r="G61" s="2"/>
      <c r="H61" s="2"/>
    </row>
    <row r="62" spans="1:8" ht="12.75">
      <c r="A62" s="2"/>
      <c r="B62" s="2"/>
      <c r="C62" s="2"/>
      <c r="D62" s="2"/>
      <c r="E62" s="2"/>
      <c r="F62" s="2"/>
      <c r="G62" s="2"/>
      <c r="H62" s="2"/>
    </row>
    <row r="63" spans="1:8" ht="12.75">
      <c r="A63" s="2"/>
      <c r="B63" s="2"/>
      <c r="C63" s="2"/>
      <c r="D63" s="2"/>
      <c r="E63" s="2"/>
      <c r="F63" s="2"/>
      <c r="G63" s="2"/>
      <c r="H63" s="2"/>
    </row>
    <row r="64" spans="1:8" ht="12.75">
      <c r="A64" s="2"/>
      <c r="B64" s="2"/>
      <c r="C64" s="2"/>
      <c r="D64" s="2"/>
      <c r="E64" s="2"/>
      <c r="F64" s="2"/>
      <c r="G64" s="2"/>
      <c r="H64" s="2"/>
    </row>
    <row r="65" spans="1:8" ht="12.75">
      <c r="A65" s="2"/>
      <c r="B65" s="2"/>
      <c r="C65" s="2"/>
      <c r="D65" s="2"/>
      <c r="E65" s="2"/>
      <c r="F65" s="2"/>
      <c r="G65" s="2"/>
      <c r="H65" s="2"/>
    </row>
    <row r="66" spans="1:8" ht="12.75">
      <c r="A66" s="2"/>
      <c r="B66" s="2"/>
      <c r="C66" s="2"/>
      <c r="D66" s="2"/>
      <c r="E66" s="2"/>
      <c r="F66" s="2"/>
      <c r="G66" s="2"/>
      <c r="H66" s="2"/>
    </row>
    <row r="67" spans="1:8" ht="12.75">
      <c r="A67" s="2"/>
      <c r="B67" s="2"/>
      <c r="C67" s="2"/>
      <c r="D67" s="2"/>
      <c r="E67" s="2"/>
      <c r="F67" s="2"/>
      <c r="G67" s="2"/>
      <c r="H67" s="2"/>
    </row>
    <row r="68" spans="1:8" ht="12.75">
      <c r="A68" s="2"/>
      <c r="B68" s="2"/>
      <c r="C68" s="2"/>
      <c r="D68" s="2"/>
      <c r="E68" s="2"/>
      <c r="F68" s="2"/>
      <c r="G68" s="2"/>
      <c r="H68" s="2"/>
    </row>
    <row r="69" spans="1:8" ht="12.75">
      <c r="A69" s="2"/>
      <c r="B69" s="2"/>
      <c r="C69" s="2"/>
      <c r="D69" s="2"/>
      <c r="E69" s="2"/>
      <c r="F69" s="2"/>
      <c r="G69" s="2"/>
      <c r="H69" s="2"/>
    </row>
    <row r="70" spans="1:8" ht="12.75">
      <c r="A70" s="2"/>
      <c r="B70" s="2"/>
      <c r="C70" s="2"/>
      <c r="D70" s="2"/>
      <c r="E70" s="2"/>
      <c r="F70" s="2"/>
      <c r="G70" s="2"/>
      <c r="H70" s="2"/>
    </row>
    <row r="71" spans="1:8" ht="12.75">
      <c r="A71" s="2"/>
      <c r="B71" s="2"/>
      <c r="C71" s="2"/>
      <c r="D71" s="2"/>
      <c r="E71" s="2"/>
      <c r="F71" s="2"/>
      <c r="G71" s="2"/>
      <c r="H71" s="2"/>
    </row>
    <row r="72" spans="1:8" ht="12.75">
      <c r="A72" s="2"/>
      <c r="B72" s="2"/>
      <c r="C72" s="2"/>
      <c r="D72" s="2"/>
      <c r="E72" s="2"/>
      <c r="F72" s="2"/>
      <c r="G72" s="2"/>
      <c r="H72" s="2"/>
    </row>
    <row r="73" spans="1:8" ht="12.75">
      <c r="A73" s="2"/>
      <c r="B73" s="2"/>
      <c r="C73" s="2"/>
      <c r="D73" s="2"/>
      <c r="E73" s="2"/>
      <c r="F73" s="2"/>
      <c r="G73" s="2"/>
      <c r="H73" s="2"/>
    </row>
    <row r="74" spans="1:8" ht="12.75">
      <c r="A74" s="2"/>
      <c r="B74" s="2"/>
      <c r="C74" s="2"/>
      <c r="D74" s="2"/>
      <c r="E74" s="2"/>
      <c r="F74" s="2"/>
      <c r="G74" s="2"/>
      <c r="H74" s="2"/>
    </row>
    <row r="75" spans="1:8" ht="12.75">
      <c r="A75" s="2"/>
      <c r="B75" s="2"/>
      <c r="C75" s="2"/>
      <c r="D75" s="2"/>
      <c r="E75" s="2"/>
      <c r="F75" s="2"/>
      <c r="G75" s="2"/>
      <c r="H75" s="2"/>
    </row>
    <row r="76" spans="1:8" ht="12.75">
      <c r="A76" s="2"/>
      <c r="B76" s="2"/>
      <c r="C76" s="2"/>
      <c r="D76" s="2"/>
      <c r="E76" s="2"/>
      <c r="F76" s="2"/>
      <c r="G76" s="2"/>
      <c r="H76" s="2"/>
    </row>
    <row r="77" spans="1:8" ht="12.75">
      <c r="A77" s="2"/>
      <c r="B77" s="2"/>
      <c r="C77" s="2"/>
      <c r="D77" s="2"/>
      <c r="E77" s="2"/>
      <c r="F77" s="2"/>
      <c r="G77" s="2"/>
      <c r="H77" s="2"/>
    </row>
    <row r="78" spans="1:8" ht="12.75">
      <c r="A78" s="2"/>
      <c r="B78" s="2"/>
      <c r="C78" s="2"/>
      <c r="D78" s="2"/>
      <c r="E78" s="2"/>
      <c r="F78" s="2"/>
      <c r="G78" s="2"/>
      <c r="H78" s="2"/>
    </row>
    <row r="79" spans="1:8" ht="12.75">
      <c r="A79" s="2"/>
      <c r="B79" s="2"/>
      <c r="C79" s="2"/>
      <c r="D79" s="2"/>
      <c r="E79" s="2"/>
      <c r="F79" s="2"/>
      <c r="G79" s="2"/>
      <c r="H79" s="2"/>
    </row>
    <row r="80" spans="1:8" ht="12.75">
      <c r="A80" s="2"/>
      <c r="B80" s="2"/>
      <c r="C80" s="2"/>
      <c r="D80" s="2"/>
      <c r="E80" s="2"/>
      <c r="F80" s="2"/>
      <c r="G80" s="2"/>
      <c r="H80" s="2"/>
    </row>
    <row r="81" spans="1:8" ht="12.75">
      <c r="A81" s="2"/>
      <c r="B81" s="2"/>
      <c r="C81" s="2"/>
      <c r="D81" s="2"/>
      <c r="E81" s="2"/>
      <c r="F81" s="2"/>
      <c r="G81" s="2"/>
      <c r="H81" s="2"/>
    </row>
    <row r="82" spans="1:8" ht="12.75">
      <c r="A82" s="2"/>
      <c r="B82" s="2"/>
      <c r="C82" s="2"/>
      <c r="D82" s="2"/>
      <c r="E82" s="2"/>
      <c r="F82" s="2"/>
      <c r="G82" s="2"/>
      <c r="H82" s="2"/>
    </row>
    <row r="83" spans="1:8" ht="12.75">
      <c r="A83" s="2"/>
      <c r="B83" s="2"/>
      <c r="C83" s="2"/>
      <c r="D83" s="2"/>
      <c r="E83" s="2"/>
      <c r="F83" s="2"/>
      <c r="G83" s="2"/>
      <c r="H83" s="2"/>
    </row>
    <row r="84" spans="1:8" ht="12.75">
      <c r="A84" s="2"/>
      <c r="B84" s="2"/>
      <c r="C84" s="2"/>
      <c r="D84" s="2"/>
      <c r="E84" s="2"/>
      <c r="F84" s="2"/>
      <c r="G84" s="2"/>
      <c r="H84" s="2"/>
    </row>
    <row r="85" spans="1:8" ht="12.75">
      <c r="A85" s="2"/>
      <c r="B85" s="2"/>
      <c r="C85" s="2"/>
      <c r="D85" s="2"/>
      <c r="E85" s="2"/>
      <c r="F85" s="2"/>
      <c r="G85" s="2"/>
      <c r="H85" s="2"/>
    </row>
    <row r="86" spans="1:8" ht="12.75">
      <c r="A86" s="2"/>
      <c r="B86" s="2"/>
      <c r="C86" s="2"/>
      <c r="D86" s="2"/>
      <c r="E86" s="2"/>
      <c r="F86" s="2"/>
      <c r="G86" s="2"/>
      <c r="H86" s="2"/>
    </row>
    <row r="87" spans="1:8" ht="12.75">
      <c r="A87" s="2"/>
      <c r="B87" s="2"/>
      <c r="C87" s="2"/>
      <c r="D87" s="2"/>
      <c r="E87" s="2"/>
      <c r="F87" s="2"/>
      <c r="G87" s="2"/>
      <c r="H87" s="2"/>
    </row>
    <row r="88" spans="1:8" ht="12.75">
      <c r="A88" s="2"/>
      <c r="B88" s="2"/>
      <c r="C88" s="2"/>
      <c r="D88" s="2"/>
      <c r="E88" s="2"/>
      <c r="F88" s="2"/>
      <c r="G88" s="2"/>
      <c r="H88" s="2"/>
    </row>
    <row r="89" spans="1:8" ht="12.75">
      <c r="A89" s="2"/>
      <c r="B89" s="2"/>
      <c r="C89" s="2"/>
      <c r="D89" s="2"/>
      <c r="E89" s="2"/>
      <c r="F89" s="2"/>
      <c r="G89" s="2"/>
      <c r="H89" s="2"/>
    </row>
    <row r="90" spans="1:8" ht="12.75">
      <c r="A90" s="2"/>
      <c r="B90" s="2"/>
      <c r="C90" s="2"/>
      <c r="D90" s="2"/>
      <c r="E90" s="2"/>
      <c r="F90" s="2"/>
      <c r="G90" s="2"/>
      <c r="H90" s="2"/>
    </row>
    <row r="91" spans="1:8" ht="12.75">
      <c r="A91" s="2"/>
      <c r="B91" s="2"/>
      <c r="C91" s="2"/>
      <c r="D91" s="2"/>
      <c r="E91" s="2"/>
      <c r="F91" s="2"/>
      <c r="G91" s="2"/>
      <c r="H91" s="2"/>
    </row>
    <row r="92" spans="1:8" ht="12.75">
      <c r="A92" s="2"/>
      <c r="B92" s="2"/>
      <c r="C92" s="2"/>
      <c r="D92" s="2"/>
      <c r="E92" s="2"/>
      <c r="F92" s="2"/>
      <c r="G92" s="2"/>
      <c r="H92" s="2"/>
    </row>
    <row r="93" spans="1:8" ht="12.75">
      <c r="A93" s="2"/>
      <c r="B93" s="2"/>
      <c r="C93" s="2"/>
      <c r="D93" s="2"/>
      <c r="E93" s="2"/>
      <c r="F93" s="2"/>
      <c r="G93" s="2"/>
      <c r="H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"/>
      <c r="F101" s="2"/>
      <c r="G101" s="2"/>
      <c r="H101" s="2"/>
    </row>
    <row r="102" spans="1:8" ht="12.75">
      <c r="A102" s="2"/>
      <c r="B102" s="2"/>
      <c r="C102" s="2"/>
      <c r="D102" s="2"/>
      <c r="E102" s="2"/>
      <c r="F102" s="2"/>
      <c r="G102" s="2"/>
      <c r="H102" s="2"/>
    </row>
    <row r="103" spans="1:8" ht="12.75">
      <c r="A103" s="2"/>
      <c r="B103" s="2"/>
      <c r="C103" s="2"/>
      <c r="D103" s="2"/>
      <c r="E103" s="2"/>
      <c r="F103" s="2"/>
      <c r="G103" s="2"/>
      <c r="H103" s="2"/>
    </row>
    <row r="104" spans="1:8" ht="12.75">
      <c r="A104" s="2"/>
      <c r="B104" s="2"/>
      <c r="C104" s="2"/>
      <c r="D104" s="2"/>
      <c r="E104" s="2"/>
      <c r="F104" s="2"/>
      <c r="G104" s="2"/>
      <c r="H104" s="2"/>
    </row>
    <row r="105" spans="1:8" ht="12.75">
      <c r="A105" s="2"/>
      <c r="B105" s="2"/>
      <c r="C105" s="2"/>
      <c r="D105" s="2"/>
      <c r="E105" s="2"/>
      <c r="F105" s="2"/>
      <c r="G105" s="2"/>
      <c r="H105" s="2"/>
    </row>
    <row r="106" spans="1:8" ht="12.75">
      <c r="A106" s="2"/>
      <c r="B106" s="2"/>
      <c r="C106" s="2"/>
      <c r="D106" s="2"/>
      <c r="E106" s="2"/>
      <c r="F106" s="2"/>
      <c r="G106" s="2"/>
      <c r="H106" s="2"/>
    </row>
    <row r="107" spans="1:8" ht="12.75">
      <c r="A107" s="2"/>
      <c r="B107" s="2"/>
      <c r="C107" s="2"/>
      <c r="D107" s="2"/>
      <c r="E107" s="2"/>
      <c r="F107" s="2"/>
      <c r="G107" s="2"/>
      <c r="H107" s="2"/>
    </row>
    <row r="108" spans="1:8" ht="12.75">
      <c r="A108" s="2"/>
      <c r="B108" s="2"/>
      <c r="C108" s="2"/>
      <c r="D108" s="2"/>
      <c r="E108" s="2"/>
      <c r="F108" s="2"/>
      <c r="G108" s="2"/>
      <c r="H108" s="2"/>
    </row>
    <row r="109" spans="1:8" ht="12.75">
      <c r="A109" s="2"/>
      <c r="B109" s="2"/>
      <c r="C109" s="2"/>
      <c r="D109" s="2"/>
      <c r="E109" s="2"/>
      <c r="F109" s="2"/>
      <c r="G109" s="2"/>
      <c r="H109" s="2"/>
    </row>
    <row r="110" spans="1:8" ht="12.75">
      <c r="A110" s="2"/>
      <c r="B110" s="2"/>
      <c r="C110" s="2"/>
      <c r="D110" s="2"/>
      <c r="E110" s="2"/>
      <c r="F110" s="2"/>
      <c r="G110" s="2"/>
      <c r="H110" s="2"/>
    </row>
    <row r="111" spans="1:8" ht="12.75">
      <c r="A111" s="2"/>
      <c r="B111" s="2"/>
      <c r="C111" s="2"/>
      <c r="D111" s="2"/>
      <c r="E111" s="2"/>
      <c r="F111" s="2"/>
      <c r="G111" s="2"/>
      <c r="H111" s="2"/>
    </row>
    <row r="112" spans="1:8" ht="12.75">
      <c r="A112" s="2"/>
      <c r="B112" s="2"/>
      <c r="C112" s="2"/>
      <c r="D112" s="2"/>
      <c r="E112" s="2"/>
      <c r="F112" s="2"/>
      <c r="G112" s="2"/>
      <c r="H112" s="2"/>
    </row>
    <row r="113" spans="1:8" ht="12.75">
      <c r="A113" s="2"/>
      <c r="B113" s="2"/>
      <c r="C113" s="2"/>
      <c r="D113" s="2"/>
      <c r="E113" s="2"/>
      <c r="F113" s="2"/>
      <c r="G113" s="2"/>
      <c r="H113" s="2"/>
    </row>
    <row r="114" spans="1:8" ht="12.75">
      <c r="A114" s="2"/>
      <c r="B114" s="2"/>
      <c r="C114" s="2"/>
      <c r="D114" s="2"/>
      <c r="E114" s="2"/>
      <c r="F114" s="2"/>
      <c r="G114" s="2"/>
      <c r="H114" s="2"/>
    </row>
    <row r="115" spans="1:8" ht="12.75">
      <c r="A115" s="2"/>
      <c r="B115" s="2"/>
      <c r="C115" s="2"/>
      <c r="D115" s="2"/>
      <c r="E115" s="2"/>
      <c r="F115" s="2"/>
      <c r="G115" s="2"/>
      <c r="H115" s="2"/>
    </row>
    <row r="116" spans="1:8" ht="12.75">
      <c r="A116" s="2"/>
      <c r="B116" s="2"/>
      <c r="C116" s="2"/>
      <c r="D116" s="2"/>
      <c r="E116" s="2"/>
      <c r="F116" s="2"/>
      <c r="G116" s="2"/>
      <c r="H116" s="2"/>
    </row>
    <row r="117" spans="1:8" ht="12.75">
      <c r="A117" s="2"/>
      <c r="B117" s="2"/>
      <c r="C117" s="2"/>
      <c r="D117" s="2"/>
      <c r="E117" s="2"/>
      <c r="F117" s="2"/>
      <c r="G117" s="2"/>
      <c r="H117" s="2"/>
    </row>
    <row r="118" spans="1:8" ht="12.75">
      <c r="A118" s="2"/>
      <c r="B118" s="2"/>
      <c r="C118" s="2"/>
      <c r="D118" s="2"/>
      <c r="E118" s="2"/>
      <c r="F118" s="2"/>
      <c r="G118" s="2"/>
      <c r="H118" s="2"/>
    </row>
    <row r="119" spans="1:8" ht="12.75">
      <c r="A119" s="2"/>
      <c r="B119" s="2"/>
      <c r="C119" s="2"/>
      <c r="D119" s="2"/>
      <c r="E119" s="2"/>
      <c r="F119" s="2"/>
      <c r="G119" s="2"/>
      <c r="H119" s="2"/>
    </row>
    <row r="120" spans="1:8" ht="12.75">
      <c r="A120" s="2"/>
      <c r="B120" s="2"/>
      <c r="C120" s="2"/>
      <c r="D120" s="2"/>
      <c r="E120" s="2"/>
      <c r="F120" s="2"/>
      <c r="G120" s="2"/>
      <c r="H120" s="2"/>
    </row>
  </sheetData>
  <sheetProtection/>
  <mergeCells count="53">
    <mergeCell ref="A1:A2"/>
    <mergeCell ref="C1:C2"/>
    <mergeCell ref="D1:D2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AI1:AJ1"/>
    <mergeCell ref="AK1:AL1"/>
    <mergeCell ref="AM1:AN1"/>
    <mergeCell ref="AO1:AP1"/>
    <mergeCell ref="AQ1:AR1"/>
    <mergeCell ref="AS1:AT1"/>
    <mergeCell ref="BM1:BN1"/>
    <mergeCell ref="BO1:BP1"/>
    <mergeCell ref="BQ1:BR1"/>
    <mergeCell ref="AU1:AV1"/>
    <mergeCell ref="AW1:AX1"/>
    <mergeCell ref="AY1:AZ1"/>
    <mergeCell ref="BA1:BB1"/>
    <mergeCell ref="BC1:BD1"/>
    <mergeCell ref="BE1:BF1"/>
    <mergeCell ref="CG1:CH1"/>
    <mergeCell ref="CI1:CJ1"/>
    <mergeCell ref="CK1:CK2"/>
    <mergeCell ref="A7:B7"/>
    <mergeCell ref="A8:CK8"/>
    <mergeCell ref="BS1:BT1"/>
    <mergeCell ref="BU1:BV1"/>
    <mergeCell ref="BW1:BX1"/>
    <mergeCell ref="BY1:BZ1"/>
    <mergeCell ref="CA1:CB1"/>
    <mergeCell ref="A18:B18"/>
    <mergeCell ref="A19:B19"/>
    <mergeCell ref="A20:B20"/>
    <mergeCell ref="A21:B21"/>
    <mergeCell ref="A22:B22"/>
    <mergeCell ref="CE1:CF1"/>
    <mergeCell ref="CC1:CD1"/>
    <mergeCell ref="BG1:BH1"/>
    <mergeCell ref="BI1:BJ1"/>
    <mergeCell ref="BK1:BL1"/>
  </mergeCells>
  <printOptions gridLines="1" horizontalCentered="1"/>
  <pageMargins left="0.31496062992125984" right="0.2755905511811024" top="0.6692913385826772" bottom="0.1968503937007874" header="0.1968503937007874" footer="0.15748031496062992"/>
  <pageSetup horizontalDpi="600" verticalDpi="600" orientation="portrait" scale="95" r:id="rId1"/>
  <headerFooter alignWithMargins="0">
    <oddHeader>&amp;C&amp;"Arial,Bold"&amp;16BIHAR EDUCATION PROJECT COUNCIL, PATNA
&amp;12Proposed Activities under REMS in Financial Year-2013-14</oddHeader>
  </headerFooter>
  <colBreaks count="41" manualBreakCount="41">
    <brk id="6" max="27" man="1"/>
    <brk id="8" max="27" man="1"/>
    <brk id="10" max="27" man="1"/>
    <brk id="12" max="27" man="1"/>
    <brk id="14" max="27" man="1"/>
    <brk id="16" max="27" man="1"/>
    <brk id="18" max="27" man="1"/>
    <brk id="20" max="27" man="1"/>
    <brk id="22" max="27" man="1"/>
    <brk id="24" max="27" man="1"/>
    <brk id="26" max="27" man="1"/>
    <brk id="28" max="27" man="1"/>
    <brk id="30" max="27" man="1"/>
    <brk id="32" max="27" man="1"/>
    <brk id="34" max="27" man="1"/>
    <brk id="36" max="27" man="1"/>
    <brk id="38" max="27" man="1"/>
    <brk id="40" max="27" man="1"/>
    <brk id="42" max="27" man="1"/>
    <brk id="44" max="27" man="1"/>
    <brk id="46" max="27" man="1"/>
    <brk id="48" max="27" man="1"/>
    <brk id="50" max="27" man="1"/>
    <brk id="52" max="27" man="1"/>
    <brk id="54" max="27" man="1"/>
    <brk id="56" max="27" man="1"/>
    <brk id="58" max="27" man="1"/>
    <brk id="60" max="27" man="1"/>
    <brk id="62" max="27" man="1"/>
    <brk id="64" max="27" man="1"/>
    <brk id="66" max="27" man="1"/>
    <brk id="68" max="27" man="1"/>
    <brk id="70" max="27" man="1"/>
    <brk id="72" max="27" man="1"/>
    <brk id="74" max="27" man="1"/>
    <brk id="76" max="27" man="1"/>
    <brk id="78" max="27" man="1"/>
    <brk id="80" max="27" man="1"/>
    <brk id="82" max="27" man="1"/>
    <brk id="84" max="27" man="1"/>
    <brk id="86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V28"/>
  <sheetViews>
    <sheetView zoomScale="115" zoomScaleNormal="115" zoomScaleSheetLayoutView="85" zoomScalePageLayoutView="0" workbookViewId="0" topLeftCell="A1">
      <pane xSplit="4" ySplit="2" topLeftCell="AG3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N6" sqref="AN6"/>
    </sheetView>
  </sheetViews>
  <sheetFormatPr defaultColWidth="9.140625" defaultRowHeight="12.75"/>
  <cols>
    <col min="1" max="1" width="6.8515625" style="1" customWidth="1"/>
    <col min="2" max="2" width="31.8515625" style="1" customWidth="1"/>
    <col min="3" max="4" width="13.00390625" style="1" customWidth="1"/>
    <col min="5" max="5" width="7.7109375" style="1" customWidth="1"/>
    <col min="6" max="6" width="9.7109375" style="9" customWidth="1"/>
    <col min="7" max="7" width="12.7109375" style="1" customWidth="1"/>
    <col min="8" max="8" width="9.421875" style="1" customWidth="1"/>
    <col min="9" max="9" width="11.00390625" style="1" customWidth="1"/>
    <col min="10" max="10" width="12.7109375" style="1" customWidth="1"/>
    <col min="11" max="11" width="7.7109375" style="9" customWidth="1"/>
    <col min="12" max="12" width="9.7109375" style="1" customWidth="1"/>
    <col min="13" max="13" width="12.7109375" style="9" customWidth="1"/>
    <col min="14" max="14" width="7.7109375" style="1" customWidth="1"/>
    <col min="15" max="15" width="9.7109375" style="9" customWidth="1"/>
    <col min="16" max="16" width="12.7109375" style="1" customWidth="1"/>
    <col min="17" max="17" width="7.7109375" style="9" customWidth="1"/>
    <col min="18" max="18" width="9.7109375" style="1" customWidth="1"/>
    <col min="19" max="19" width="12.7109375" style="9" customWidth="1"/>
    <col min="20" max="20" width="7.7109375" style="1" customWidth="1"/>
    <col min="21" max="21" width="9.7109375" style="9" customWidth="1"/>
    <col min="22" max="22" width="12.7109375" style="1" customWidth="1"/>
    <col min="23" max="23" width="7.7109375" style="9" customWidth="1"/>
    <col min="24" max="24" width="9.7109375" style="1" customWidth="1"/>
    <col min="25" max="25" width="12.7109375" style="9" customWidth="1"/>
    <col min="26" max="26" width="7.7109375" style="1" customWidth="1"/>
    <col min="27" max="27" width="9.7109375" style="9" customWidth="1"/>
    <col min="28" max="28" width="12.7109375" style="1" customWidth="1"/>
    <col min="29" max="29" width="7.7109375" style="9" customWidth="1"/>
    <col min="30" max="30" width="9.7109375" style="1" customWidth="1"/>
    <col min="31" max="31" width="12.7109375" style="1" customWidth="1"/>
    <col min="32" max="32" width="7.7109375" style="1" customWidth="1"/>
    <col min="33" max="33" width="10.57421875" style="1" customWidth="1"/>
    <col min="34" max="34" width="12.7109375" style="1" customWidth="1"/>
    <col min="35" max="35" width="7.7109375" style="1" customWidth="1"/>
    <col min="36" max="36" width="10.57421875" style="1" customWidth="1"/>
    <col min="37" max="37" width="12.7109375" style="1" customWidth="1"/>
    <col min="38" max="38" width="7.7109375" style="1" customWidth="1"/>
    <col min="39" max="39" width="9.7109375" style="1" customWidth="1"/>
    <col min="40" max="40" width="12.7109375" style="1" customWidth="1"/>
    <col min="41" max="41" width="7.7109375" style="1" customWidth="1"/>
    <col min="42" max="42" width="9.7109375" style="1" customWidth="1"/>
    <col min="43" max="43" width="12.7109375" style="1" customWidth="1"/>
    <col min="44" max="44" width="7.7109375" style="1" customWidth="1"/>
    <col min="45" max="45" width="9.7109375" style="1" customWidth="1"/>
    <col min="46" max="46" width="12.7109375" style="1" customWidth="1"/>
    <col min="47" max="47" width="7.7109375" style="1" customWidth="1"/>
    <col min="48" max="48" width="9.7109375" style="1" customWidth="1"/>
    <col min="49" max="49" width="12.7109375" style="1" customWidth="1"/>
    <col min="50" max="50" width="7.7109375" style="1" customWidth="1"/>
    <col min="51" max="51" width="9.7109375" style="1" customWidth="1"/>
    <col min="52" max="52" width="12.7109375" style="1" customWidth="1"/>
    <col min="53" max="53" width="7.7109375" style="1" customWidth="1"/>
    <col min="54" max="54" width="9.7109375" style="1" customWidth="1"/>
    <col min="55" max="55" width="12.7109375" style="1" customWidth="1"/>
    <col min="56" max="56" width="7.7109375" style="1" customWidth="1"/>
    <col min="57" max="57" width="9.7109375" style="1" customWidth="1"/>
    <col min="58" max="58" width="12.7109375" style="1" customWidth="1"/>
    <col min="59" max="59" width="7.7109375" style="1" customWidth="1"/>
    <col min="60" max="60" width="9.7109375" style="1" customWidth="1"/>
    <col min="61" max="61" width="12.7109375" style="1" customWidth="1"/>
    <col min="62" max="62" width="7.7109375" style="1" customWidth="1"/>
    <col min="63" max="63" width="9.7109375" style="1" customWidth="1"/>
    <col min="64" max="64" width="12.7109375" style="1" customWidth="1"/>
    <col min="65" max="65" width="7.7109375" style="1" customWidth="1"/>
    <col min="66" max="66" width="10.57421875" style="1" customWidth="1"/>
    <col min="67" max="67" width="12.7109375" style="1" customWidth="1"/>
    <col min="68" max="68" width="7.7109375" style="1" customWidth="1"/>
    <col min="69" max="69" width="9.7109375" style="1" customWidth="1"/>
    <col min="70" max="70" width="12.7109375" style="1" customWidth="1"/>
    <col min="71" max="71" width="7.8515625" style="1" customWidth="1"/>
    <col min="72" max="72" width="10.57421875" style="1" customWidth="1"/>
    <col min="73" max="73" width="12.7109375" style="1" customWidth="1"/>
    <col min="74" max="75" width="9.7109375" style="1" customWidth="1"/>
    <col min="76" max="76" width="12.28125" style="1" customWidth="1"/>
    <col min="77" max="77" width="8.57421875" style="1" customWidth="1"/>
    <col min="78" max="78" width="9.7109375" style="1" customWidth="1"/>
    <col min="79" max="79" width="12.7109375" style="1" customWidth="1"/>
    <col min="80" max="80" width="7.7109375" style="1" customWidth="1"/>
    <col min="81" max="81" width="10.57421875" style="1" customWidth="1"/>
    <col min="82" max="82" width="12.7109375" style="1" customWidth="1"/>
    <col min="83" max="83" width="7.8515625" style="1" customWidth="1"/>
    <col min="84" max="84" width="9.7109375" style="1" customWidth="1"/>
    <col min="85" max="85" width="12.7109375" style="1" customWidth="1"/>
    <col min="86" max="86" width="8.00390625" style="1" customWidth="1"/>
    <col min="87" max="87" width="9.7109375" style="1" customWidth="1"/>
    <col min="88" max="88" width="12.7109375" style="1" customWidth="1"/>
    <col min="89" max="89" width="8.00390625" style="1" customWidth="1"/>
    <col min="90" max="90" width="9.7109375" style="1" customWidth="1"/>
    <col min="91" max="91" width="12.7109375" style="1" customWidth="1"/>
    <col min="92" max="92" width="8.28125" style="1" customWidth="1"/>
    <col min="93" max="93" width="9.7109375" style="1" customWidth="1"/>
    <col min="94" max="94" width="12.7109375" style="1" customWidth="1"/>
    <col min="95" max="95" width="9.140625" style="1" customWidth="1"/>
    <col min="96" max="96" width="9.7109375" style="1" customWidth="1"/>
    <col min="97" max="97" width="12.7109375" style="1" customWidth="1"/>
    <col min="98" max="98" width="8.00390625" style="1" customWidth="1"/>
    <col min="99" max="99" width="9.7109375" style="1" customWidth="1"/>
    <col min="100" max="100" width="11.8515625" style="1" customWidth="1"/>
    <col min="101" max="101" width="8.421875" style="1" customWidth="1"/>
    <col min="102" max="102" width="9.7109375" style="1" customWidth="1"/>
    <col min="103" max="103" width="12.7109375" style="1" customWidth="1"/>
    <col min="104" max="104" width="7.57421875" style="1" customWidth="1"/>
    <col min="105" max="105" width="9.7109375" style="1" customWidth="1"/>
    <col min="106" max="106" width="12.7109375" style="1" customWidth="1"/>
    <col min="107" max="107" width="8.00390625" style="1" customWidth="1"/>
    <col min="108" max="108" width="9.7109375" style="1" customWidth="1"/>
    <col min="109" max="109" width="12.7109375" style="1" customWidth="1"/>
    <col min="110" max="110" width="8.28125" style="1" customWidth="1"/>
    <col min="111" max="111" width="9.7109375" style="1" customWidth="1"/>
    <col min="112" max="112" width="12.7109375" style="1" customWidth="1"/>
    <col min="113" max="113" width="8.00390625" style="1" customWidth="1"/>
    <col min="114" max="114" width="9.7109375" style="1" customWidth="1"/>
    <col min="115" max="115" width="12.7109375" style="1" customWidth="1"/>
    <col min="116" max="116" width="8.28125" style="1" customWidth="1"/>
    <col min="117" max="117" width="9.7109375" style="1" customWidth="1"/>
    <col min="118" max="118" width="12.7109375" style="1" customWidth="1"/>
    <col min="119" max="119" width="8.421875" style="1" customWidth="1"/>
    <col min="120" max="120" width="9.7109375" style="1" customWidth="1"/>
    <col min="121" max="121" width="12.7109375" style="1" customWidth="1"/>
    <col min="122" max="122" width="9.7109375" style="1" customWidth="1"/>
    <col min="123" max="123" width="12.421875" style="1" customWidth="1"/>
    <col min="124" max="124" width="12.7109375" style="1" customWidth="1"/>
    <col min="125" max="125" width="12.57421875" style="1" customWidth="1"/>
    <col min="126" max="126" width="11.57421875" style="1" bestFit="1" customWidth="1"/>
    <col min="127" max="16384" width="9.140625" style="1" customWidth="1"/>
  </cols>
  <sheetData>
    <row r="1" spans="1:124" s="16" customFormat="1" ht="25.5" customHeight="1">
      <c r="A1" s="19" t="s">
        <v>2</v>
      </c>
      <c r="B1" s="20" t="s">
        <v>3</v>
      </c>
      <c r="C1" s="137" t="s">
        <v>153</v>
      </c>
      <c r="D1" s="137" t="s">
        <v>5</v>
      </c>
      <c r="E1" s="131" t="s">
        <v>76</v>
      </c>
      <c r="F1" s="131"/>
      <c r="G1" s="21" t="s">
        <v>77</v>
      </c>
      <c r="H1" s="131" t="s">
        <v>116</v>
      </c>
      <c r="I1" s="131"/>
      <c r="J1" s="21" t="s">
        <v>77</v>
      </c>
      <c r="K1" s="136" t="s">
        <v>78</v>
      </c>
      <c r="L1" s="136"/>
      <c r="M1" s="21" t="s">
        <v>77</v>
      </c>
      <c r="N1" s="136" t="s">
        <v>79</v>
      </c>
      <c r="O1" s="136"/>
      <c r="P1" s="21" t="s">
        <v>77</v>
      </c>
      <c r="Q1" s="131" t="s">
        <v>80</v>
      </c>
      <c r="R1" s="131"/>
      <c r="S1" s="21" t="s">
        <v>77</v>
      </c>
      <c r="T1" s="131" t="s">
        <v>81</v>
      </c>
      <c r="U1" s="131"/>
      <c r="V1" s="21" t="s">
        <v>77</v>
      </c>
      <c r="W1" s="131" t="s">
        <v>82</v>
      </c>
      <c r="X1" s="131"/>
      <c r="Y1" s="21" t="s">
        <v>77</v>
      </c>
      <c r="Z1" s="136" t="s">
        <v>83</v>
      </c>
      <c r="AA1" s="136"/>
      <c r="AB1" s="21" t="s">
        <v>77</v>
      </c>
      <c r="AC1" s="136" t="s">
        <v>84</v>
      </c>
      <c r="AD1" s="136"/>
      <c r="AE1" s="21" t="s">
        <v>77</v>
      </c>
      <c r="AF1" s="131" t="s">
        <v>85</v>
      </c>
      <c r="AG1" s="131"/>
      <c r="AH1" s="21" t="s">
        <v>77</v>
      </c>
      <c r="AI1" s="136" t="s">
        <v>86</v>
      </c>
      <c r="AJ1" s="136"/>
      <c r="AK1" s="21" t="s">
        <v>77</v>
      </c>
      <c r="AL1" s="131" t="s">
        <v>87</v>
      </c>
      <c r="AM1" s="131"/>
      <c r="AN1" s="21" t="s">
        <v>77</v>
      </c>
      <c r="AO1" s="136" t="s">
        <v>88</v>
      </c>
      <c r="AP1" s="136"/>
      <c r="AQ1" s="21" t="s">
        <v>77</v>
      </c>
      <c r="AR1" s="136" t="s">
        <v>89</v>
      </c>
      <c r="AS1" s="136"/>
      <c r="AT1" s="21" t="s">
        <v>77</v>
      </c>
      <c r="AU1" s="131" t="s">
        <v>90</v>
      </c>
      <c r="AV1" s="131"/>
      <c r="AW1" s="21" t="s">
        <v>77</v>
      </c>
      <c r="AX1" s="141" t="s">
        <v>93</v>
      </c>
      <c r="AY1" s="141"/>
      <c r="AZ1" s="21" t="s">
        <v>77</v>
      </c>
      <c r="BA1" s="131" t="s">
        <v>91</v>
      </c>
      <c r="BB1" s="131"/>
      <c r="BC1" s="21" t="s">
        <v>77</v>
      </c>
      <c r="BD1" s="140" t="s">
        <v>92</v>
      </c>
      <c r="BE1" s="140"/>
      <c r="BF1" s="21" t="s">
        <v>77</v>
      </c>
      <c r="BG1" s="131" t="s">
        <v>94</v>
      </c>
      <c r="BH1" s="131"/>
      <c r="BI1" s="21" t="s">
        <v>77</v>
      </c>
      <c r="BJ1" s="136" t="s">
        <v>95</v>
      </c>
      <c r="BK1" s="136"/>
      <c r="BL1" s="21" t="s">
        <v>77</v>
      </c>
      <c r="BM1" s="131" t="s">
        <v>96</v>
      </c>
      <c r="BN1" s="131"/>
      <c r="BO1" s="21" t="s">
        <v>77</v>
      </c>
      <c r="BP1" s="131" t="s">
        <v>97</v>
      </c>
      <c r="BQ1" s="131"/>
      <c r="BR1" s="21" t="s">
        <v>77</v>
      </c>
      <c r="BS1" s="131" t="s">
        <v>98</v>
      </c>
      <c r="BT1" s="131"/>
      <c r="BU1" s="21" t="s">
        <v>77</v>
      </c>
      <c r="BV1" s="131" t="s">
        <v>99</v>
      </c>
      <c r="BW1" s="131"/>
      <c r="BX1" s="21" t="s">
        <v>77</v>
      </c>
      <c r="BY1" s="131" t="s">
        <v>100</v>
      </c>
      <c r="BZ1" s="131"/>
      <c r="CA1" s="21" t="s">
        <v>77</v>
      </c>
      <c r="CB1" s="131" t="s">
        <v>117</v>
      </c>
      <c r="CC1" s="131"/>
      <c r="CD1" s="21" t="s">
        <v>77</v>
      </c>
      <c r="CE1" s="136" t="s">
        <v>101</v>
      </c>
      <c r="CF1" s="136"/>
      <c r="CG1" s="21" t="s">
        <v>77</v>
      </c>
      <c r="CH1" s="136" t="s">
        <v>102</v>
      </c>
      <c r="CI1" s="136"/>
      <c r="CJ1" s="21" t="s">
        <v>77</v>
      </c>
      <c r="CK1" s="136" t="s">
        <v>103</v>
      </c>
      <c r="CL1" s="136"/>
      <c r="CM1" s="21" t="s">
        <v>77</v>
      </c>
      <c r="CN1" s="131" t="s">
        <v>104</v>
      </c>
      <c r="CO1" s="131"/>
      <c r="CP1" s="21" t="s">
        <v>77</v>
      </c>
      <c r="CQ1" s="136" t="s">
        <v>105</v>
      </c>
      <c r="CR1" s="136"/>
      <c r="CS1" s="21" t="s">
        <v>77</v>
      </c>
      <c r="CT1" s="131" t="s">
        <v>106</v>
      </c>
      <c r="CU1" s="131"/>
      <c r="CV1" s="21" t="s">
        <v>77</v>
      </c>
      <c r="CW1" s="136" t="s">
        <v>107</v>
      </c>
      <c r="CX1" s="136"/>
      <c r="CY1" s="21" t="s">
        <v>77</v>
      </c>
      <c r="CZ1" s="131" t="s">
        <v>108</v>
      </c>
      <c r="DA1" s="131"/>
      <c r="DB1" s="21" t="s">
        <v>77</v>
      </c>
      <c r="DC1" s="131" t="s">
        <v>109</v>
      </c>
      <c r="DD1" s="131"/>
      <c r="DE1" s="21" t="s">
        <v>77</v>
      </c>
      <c r="DF1" s="131" t="s">
        <v>110</v>
      </c>
      <c r="DG1" s="131"/>
      <c r="DH1" s="21" t="s">
        <v>77</v>
      </c>
      <c r="DI1" s="131" t="s">
        <v>111</v>
      </c>
      <c r="DJ1" s="131"/>
      <c r="DK1" s="21" t="s">
        <v>77</v>
      </c>
      <c r="DL1" s="135" t="s">
        <v>112</v>
      </c>
      <c r="DM1" s="135"/>
      <c r="DN1" s="21" t="s">
        <v>77</v>
      </c>
      <c r="DO1" s="131" t="s">
        <v>113</v>
      </c>
      <c r="DP1" s="131"/>
      <c r="DQ1" s="21" t="s">
        <v>77</v>
      </c>
      <c r="DR1" s="137" t="s">
        <v>114</v>
      </c>
      <c r="DS1" s="137"/>
      <c r="DT1" s="38" t="s">
        <v>77</v>
      </c>
    </row>
    <row r="2" spans="1:124" s="16" customFormat="1" ht="12.75">
      <c r="A2" s="138" t="s">
        <v>163</v>
      </c>
      <c r="B2" s="138"/>
      <c r="C2" s="137"/>
      <c r="D2" s="137"/>
      <c r="E2" s="20" t="s">
        <v>1</v>
      </c>
      <c r="F2" s="22" t="s">
        <v>0</v>
      </c>
      <c r="G2" s="21" t="s">
        <v>0</v>
      </c>
      <c r="H2" s="20" t="s">
        <v>1</v>
      </c>
      <c r="I2" s="22" t="s">
        <v>0</v>
      </c>
      <c r="J2" s="21" t="s">
        <v>0</v>
      </c>
      <c r="K2" s="20" t="s">
        <v>1</v>
      </c>
      <c r="L2" s="22" t="s">
        <v>0</v>
      </c>
      <c r="M2" s="21" t="s">
        <v>0</v>
      </c>
      <c r="N2" s="20" t="s">
        <v>1</v>
      </c>
      <c r="O2" s="22" t="s">
        <v>0</v>
      </c>
      <c r="P2" s="21" t="s">
        <v>0</v>
      </c>
      <c r="Q2" s="20" t="s">
        <v>1</v>
      </c>
      <c r="R2" s="22" t="s">
        <v>0</v>
      </c>
      <c r="S2" s="21" t="s">
        <v>0</v>
      </c>
      <c r="T2" s="20" t="s">
        <v>1</v>
      </c>
      <c r="U2" s="22" t="s">
        <v>0</v>
      </c>
      <c r="V2" s="21" t="s">
        <v>0</v>
      </c>
      <c r="W2" s="20" t="s">
        <v>1</v>
      </c>
      <c r="X2" s="22" t="s">
        <v>0</v>
      </c>
      <c r="Y2" s="21" t="s">
        <v>0</v>
      </c>
      <c r="Z2" s="20" t="s">
        <v>1</v>
      </c>
      <c r="AA2" s="22" t="s">
        <v>0</v>
      </c>
      <c r="AB2" s="21" t="s">
        <v>0</v>
      </c>
      <c r="AC2" s="20" t="s">
        <v>1</v>
      </c>
      <c r="AD2" s="22" t="s">
        <v>0</v>
      </c>
      <c r="AE2" s="21" t="s">
        <v>0</v>
      </c>
      <c r="AF2" s="20" t="s">
        <v>1</v>
      </c>
      <c r="AG2" s="22" t="s">
        <v>0</v>
      </c>
      <c r="AH2" s="21" t="s">
        <v>0</v>
      </c>
      <c r="AI2" s="20" t="s">
        <v>1</v>
      </c>
      <c r="AJ2" s="22" t="s">
        <v>0</v>
      </c>
      <c r="AK2" s="21" t="s">
        <v>0</v>
      </c>
      <c r="AL2" s="20" t="s">
        <v>1</v>
      </c>
      <c r="AM2" s="22" t="s">
        <v>0</v>
      </c>
      <c r="AN2" s="21" t="s">
        <v>0</v>
      </c>
      <c r="AO2" s="20" t="s">
        <v>1</v>
      </c>
      <c r="AP2" s="22" t="s">
        <v>0</v>
      </c>
      <c r="AQ2" s="21" t="s">
        <v>0</v>
      </c>
      <c r="AR2" s="20" t="s">
        <v>1</v>
      </c>
      <c r="AS2" s="22" t="s">
        <v>0</v>
      </c>
      <c r="AT2" s="21" t="s">
        <v>0</v>
      </c>
      <c r="AU2" s="20" t="s">
        <v>1</v>
      </c>
      <c r="AV2" s="22" t="s">
        <v>0</v>
      </c>
      <c r="AW2" s="21" t="s">
        <v>0</v>
      </c>
      <c r="AX2" s="20" t="s">
        <v>1</v>
      </c>
      <c r="AY2" s="22" t="s">
        <v>0</v>
      </c>
      <c r="AZ2" s="21" t="s">
        <v>0</v>
      </c>
      <c r="BA2" s="20" t="s">
        <v>1</v>
      </c>
      <c r="BB2" s="22" t="s">
        <v>0</v>
      </c>
      <c r="BC2" s="21" t="s">
        <v>0</v>
      </c>
      <c r="BD2" s="20" t="s">
        <v>1</v>
      </c>
      <c r="BE2" s="22" t="s">
        <v>0</v>
      </c>
      <c r="BF2" s="21" t="s">
        <v>0</v>
      </c>
      <c r="BG2" s="20" t="s">
        <v>1</v>
      </c>
      <c r="BH2" s="22" t="s">
        <v>0</v>
      </c>
      <c r="BI2" s="21" t="s">
        <v>0</v>
      </c>
      <c r="BJ2" s="20" t="s">
        <v>1</v>
      </c>
      <c r="BK2" s="22" t="s">
        <v>0</v>
      </c>
      <c r="BL2" s="21" t="s">
        <v>0</v>
      </c>
      <c r="BM2" s="20" t="s">
        <v>1</v>
      </c>
      <c r="BN2" s="22" t="s">
        <v>0</v>
      </c>
      <c r="BO2" s="21" t="s">
        <v>0</v>
      </c>
      <c r="BP2" s="20" t="s">
        <v>1</v>
      </c>
      <c r="BQ2" s="22" t="s">
        <v>0</v>
      </c>
      <c r="BR2" s="21" t="s">
        <v>0</v>
      </c>
      <c r="BS2" s="20" t="s">
        <v>1</v>
      </c>
      <c r="BT2" s="22" t="s">
        <v>0</v>
      </c>
      <c r="BU2" s="21" t="s">
        <v>0</v>
      </c>
      <c r="BV2" s="20" t="s">
        <v>1</v>
      </c>
      <c r="BW2" s="22" t="s">
        <v>0</v>
      </c>
      <c r="BX2" s="21" t="s">
        <v>0</v>
      </c>
      <c r="BY2" s="20" t="s">
        <v>1</v>
      </c>
      <c r="BZ2" s="22" t="s">
        <v>0</v>
      </c>
      <c r="CA2" s="21" t="s">
        <v>0</v>
      </c>
      <c r="CB2" s="20" t="s">
        <v>1</v>
      </c>
      <c r="CC2" s="22" t="s">
        <v>0</v>
      </c>
      <c r="CD2" s="21" t="s">
        <v>0</v>
      </c>
      <c r="CE2" s="20" t="s">
        <v>1</v>
      </c>
      <c r="CF2" s="22" t="s">
        <v>0</v>
      </c>
      <c r="CG2" s="21" t="s">
        <v>0</v>
      </c>
      <c r="CH2" s="20" t="s">
        <v>1</v>
      </c>
      <c r="CI2" s="22" t="s">
        <v>0</v>
      </c>
      <c r="CJ2" s="21" t="s">
        <v>0</v>
      </c>
      <c r="CK2" s="20" t="s">
        <v>1</v>
      </c>
      <c r="CL2" s="22" t="s">
        <v>0</v>
      </c>
      <c r="CM2" s="21" t="s">
        <v>0</v>
      </c>
      <c r="CN2" s="20" t="s">
        <v>1</v>
      </c>
      <c r="CO2" s="22" t="s">
        <v>0</v>
      </c>
      <c r="CP2" s="21" t="s">
        <v>0</v>
      </c>
      <c r="CQ2" s="20" t="s">
        <v>1</v>
      </c>
      <c r="CR2" s="22" t="s">
        <v>0</v>
      </c>
      <c r="CS2" s="21" t="s">
        <v>0</v>
      </c>
      <c r="CT2" s="20" t="s">
        <v>1</v>
      </c>
      <c r="CU2" s="22" t="s">
        <v>0</v>
      </c>
      <c r="CV2" s="21" t="s">
        <v>0</v>
      </c>
      <c r="CW2" s="20" t="s">
        <v>1</v>
      </c>
      <c r="CX2" s="22" t="s">
        <v>0</v>
      </c>
      <c r="CY2" s="21" t="s">
        <v>0</v>
      </c>
      <c r="CZ2" s="20" t="s">
        <v>1</v>
      </c>
      <c r="DA2" s="22" t="s">
        <v>0</v>
      </c>
      <c r="DB2" s="21" t="s">
        <v>0</v>
      </c>
      <c r="DC2" s="20" t="s">
        <v>1</v>
      </c>
      <c r="DD2" s="22" t="s">
        <v>0</v>
      </c>
      <c r="DE2" s="21" t="s">
        <v>0</v>
      </c>
      <c r="DF2" s="20" t="s">
        <v>1</v>
      </c>
      <c r="DG2" s="22" t="s">
        <v>0</v>
      </c>
      <c r="DH2" s="21" t="s">
        <v>0</v>
      </c>
      <c r="DI2" s="20" t="s">
        <v>1</v>
      </c>
      <c r="DJ2" s="22" t="s">
        <v>0</v>
      </c>
      <c r="DK2" s="21" t="s">
        <v>0</v>
      </c>
      <c r="DL2" s="20" t="s">
        <v>1</v>
      </c>
      <c r="DM2" s="22" t="s">
        <v>0</v>
      </c>
      <c r="DN2" s="21" t="s">
        <v>0</v>
      </c>
      <c r="DO2" s="20" t="s">
        <v>1</v>
      </c>
      <c r="DP2" s="22" t="s">
        <v>0</v>
      </c>
      <c r="DQ2" s="21" t="s">
        <v>0</v>
      </c>
      <c r="DR2" s="20" t="s">
        <v>1</v>
      </c>
      <c r="DS2" s="20" t="s">
        <v>0</v>
      </c>
      <c r="DT2" s="21" t="s">
        <v>0</v>
      </c>
    </row>
    <row r="3" spans="1:124" s="14" customFormat="1" ht="12.75">
      <c r="A3" s="162" t="s">
        <v>118</v>
      </c>
      <c r="B3" s="163"/>
      <c r="C3" s="11"/>
      <c r="D3" s="11"/>
      <c r="E3" s="11"/>
      <c r="F3" s="11"/>
      <c r="G3" s="29"/>
      <c r="H3" s="18"/>
      <c r="I3" s="34"/>
      <c r="J3" s="29"/>
      <c r="K3" s="11"/>
      <c r="L3" s="116"/>
      <c r="M3" s="29"/>
      <c r="N3" s="11"/>
      <c r="O3" s="18"/>
      <c r="P3" s="29"/>
      <c r="Q3" s="11"/>
      <c r="R3" s="11"/>
      <c r="S3" s="29"/>
      <c r="T3" s="11"/>
      <c r="U3" s="29"/>
      <c r="V3" s="29"/>
      <c r="W3" s="11"/>
      <c r="X3" s="11"/>
      <c r="Y3" s="29"/>
      <c r="Z3" s="11"/>
      <c r="AA3" s="11"/>
      <c r="AB3" s="29"/>
      <c r="AC3" s="11"/>
      <c r="AD3" s="11"/>
      <c r="AE3" s="29"/>
      <c r="AF3" s="11"/>
      <c r="AG3" s="11"/>
      <c r="AH3" s="29"/>
      <c r="AI3" s="11"/>
      <c r="AJ3" s="11"/>
      <c r="AK3" s="29"/>
      <c r="AL3" s="11"/>
      <c r="AM3" s="11"/>
      <c r="AN3" s="29"/>
      <c r="AO3" s="11"/>
      <c r="AP3" s="11"/>
      <c r="AQ3" s="29"/>
      <c r="AR3" s="11"/>
      <c r="AS3" s="11"/>
      <c r="AT3" s="29"/>
      <c r="AU3" s="11"/>
      <c r="AV3" s="30"/>
      <c r="AW3" s="29"/>
      <c r="AX3" s="11"/>
      <c r="AY3" s="11"/>
      <c r="AZ3" s="29"/>
      <c r="BA3" s="11"/>
      <c r="BB3" s="30"/>
      <c r="BC3" s="29"/>
      <c r="BD3" s="11"/>
      <c r="BE3" s="30"/>
      <c r="BF3" s="29"/>
      <c r="BG3" s="11"/>
      <c r="BH3" s="30"/>
      <c r="BI3" s="29"/>
      <c r="BJ3" s="11"/>
      <c r="BK3" s="30"/>
      <c r="BL3" s="29"/>
      <c r="BM3" s="11"/>
      <c r="BN3" s="11"/>
      <c r="BO3" s="29"/>
      <c r="BP3" s="11"/>
      <c r="BQ3" s="30"/>
      <c r="BR3" s="29"/>
      <c r="BS3" s="11"/>
      <c r="BT3" s="11"/>
      <c r="BU3" s="29"/>
      <c r="BV3" s="11"/>
      <c r="BW3" s="11"/>
      <c r="BX3" s="29"/>
      <c r="BY3" s="11"/>
      <c r="BZ3" s="11"/>
      <c r="CA3" s="29"/>
      <c r="CB3" s="11"/>
      <c r="CC3" s="30"/>
      <c r="CD3" s="29"/>
      <c r="CE3" s="11"/>
      <c r="CF3" s="29"/>
      <c r="CG3" s="29"/>
      <c r="CH3" s="11"/>
      <c r="CI3" s="11"/>
      <c r="CJ3" s="29"/>
      <c r="CK3" s="11"/>
      <c r="CL3" s="11"/>
      <c r="CM3" s="29"/>
      <c r="CN3" s="11"/>
      <c r="CO3" s="29"/>
      <c r="CP3" s="29"/>
      <c r="CQ3" s="11"/>
      <c r="CR3" s="11"/>
      <c r="CS3" s="29"/>
      <c r="CT3" s="11"/>
      <c r="CU3" s="11"/>
      <c r="CV3" s="29"/>
      <c r="CW3" s="11"/>
      <c r="CX3" s="30"/>
      <c r="CY3" s="29"/>
      <c r="CZ3" s="11"/>
      <c r="DA3" s="30"/>
      <c r="DB3" s="29"/>
      <c r="DC3" s="11"/>
      <c r="DD3" s="11"/>
      <c r="DE3" s="29"/>
      <c r="DF3" s="11"/>
      <c r="DG3" s="29"/>
      <c r="DH3" s="29"/>
      <c r="DI3" s="11"/>
      <c r="DJ3" s="29"/>
      <c r="DK3" s="29"/>
      <c r="DL3" s="11"/>
      <c r="DM3" s="29"/>
      <c r="DN3" s="29"/>
      <c r="DO3" s="11"/>
      <c r="DP3" s="29"/>
      <c r="DQ3" s="29"/>
      <c r="DR3" s="44"/>
      <c r="DS3" s="29"/>
      <c r="DT3" s="29"/>
    </row>
    <row r="4" spans="1:126" s="14" customFormat="1" ht="12.75">
      <c r="A4" s="13" t="s">
        <v>16</v>
      </c>
      <c r="B4" s="10" t="s">
        <v>49</v>
      </c>
      <c r="C4" s="12">
        <v>0.5</v>
      </c>
      <c r="D4" s="13" t="s">
        <v>7</v>
      </c>
      <c r="E4" s="10">
        <v>1</v>
      </c>
      <c r="F4" s="23">
        <f>E4*C4</f>
        <v>0.5</v>
      </c>
      <c r="G4" s="18">
        <f>F4</f>
        <v>0.5</v>
      </c>
      <c r="H4" s="86">
        <v>1</v>
      </c>
      <c r="I4" s="34">
        <v>0.5</v>
      </c>
      <c r="J4" s="18">
        <f>I4</f>
        <v>0.5</v>
      </c>
      <c r="K4" s="10">
        <v>1</v>
      </c>
      <c r="L4" s="23">
        <f>K4*C4</f>
        <v>0.5</v>
      </c>
      <c r="M4" s="18">
        <f>L4</f>
        <v>0.5</v>
      </c>
      <c r="N4" s="10">
        <v>1</v>
      </c>
      <c r="O4" s="23">
        <f>N4*C4</f>
        <v>0.5</v>
      </c>
      <c r="P4" s="18">
        <f>O4</f>
        <v>0.5</v>
      </c>
      <c r="Q4" s="10">
        <v>1</v>
      </c>
      <c r="R4" s="23">
        <f>Q4*C4</f>
        <v>0.5</v>
      </c>
      <c r="S4" s="18">
        <f>R4</f>
        <v>0.5</v>
      </c>
      <c r="T4" s="10">
        <v>1</v>
      </c>
      <c r="U4" s="23">
        <f>T4*C4</f>
        <v>0.5</v>
      </c>
      <c r="V4" s="18">
        <f>U4</f>
        <v>0.5</v>
      </c>
      <c r="W4" s="10">
        <v>1</v>
      </c>
      <c r="X4" s="23">
        <f>W4*C4</f>
        <v>0.5</v>
      </c>
      <c r="Y4" s="18">
        <f>X4</f>
        <v>0.5</v>
      </c>
      <c r="Z4" s="10">
        <v>1</v>
      </c>
      <c r="AA4" s="23">
        <f>Z4*C4</f>
        <v>0.5</v>
      </c>
      <c r="AB4" s="18">
        <f>AA4</f>
        <v>0.5</v>
      </c>
      <c r="AC4" s="10">
        <v>1</v>
      </c>
      <c r="AD4" s="23">
        <f>AC4*C4</f>
        <v>0.5</v>
      </c>
      <c r="AE4" s="18">
        <f>AD4</f>
        <v>0.5</v>
      </c>
      <c r="AF4" s="10">
        <v>1</v>
      </c>
      <c r="AG4" s="23">
        <f aca="true" t="shared" si="0" ref="AG4:AG9">AF4*C4</f>
        <v>0.5</v>
      </c>
      <c r="AH4" s="18">
        <f>AG4</f>
        <v>0.5</v>
      </c>
      <c r="AI4" s="10">
        <v>1</v>
      </c>
      <c r="AJ4" s="23">
        <f>AI4*C4</f>
        <v>0.5</v>
      </c>
      <c r="AK4" s="18">
        <f>AJ4</f>
        <v>0.5</v>
      </c>
      <c r="AL4" s="10">
        <v>1</v>
      </c>
      <c r="AM4" s="23">
        <f>AL4*C4</f>
        <v>0.5</v>
      </c>
      <c r="AN4" s="18">
        <f>AM4</f>
        <v>0.5</v>
      </c>
      <c r="AO4" s="10">
        <v>1</v>
      </c>
      <c r="AP4" s="23">
        <f aca="true" t="shared" si="1" ref="AP4:AP9">AO4*C4</f>
        <v>0.5</v>
      </c>
      <c r="AQ4" s="18">
        <f>AP4</f>
        <v>0.5</v>
      </c>
      <c r="AR4" s="10">
        <v>1</v>
      </c>
      <c r="AS4" s="23">
        <f aca="true" t="shared" si="2" ref="AS4:AS9">AR4*C4</f>
        <v>0.5</v>
      </c>
      <c r="AT4" s="18">
        <f>AS4</f>
        <v>0.5</v>
      </c>
      <c r="AU4" s="10">
        <v>1</v>
      </c>
      <c r="AV4" s="23">
        <f aca="true" t="shared" si="3" ref="AV4:AV9">AU4*C4</f>
        <v>0.5</v>
      </c>
      <c r="AW4" s="18">
        <f>AV4</f>
        <v>0.5</v>
      </c>
      <c r="AX4" s="10">
        <v>1</v>
      </c>
      <c r="AY4" s="23">
        <f aca="true" t="shared" si="4" ref="AY4:AY9">AX4*C4</f>
        <v>0.5</v>
      </c>
      <c r="AZ4" s="18">
        <f>AY4</f>
        <v>0.5</v>
      </c>
      <c r="BA4" s="10">
        <v>1</v>
      </c>
      <c r="BB4" s="23">
        <f>BA4*C4</f>
        <v>0.5</v>
      </c>
      <c r="BC4" s="18">
        <f>BB4</f>
        <v>0.5</v>
      </c>
      <c r="BD4" s="10">
        <v>1</v>
      </c>
      <c r="BE4" s="23">
        <f aca="true" t="shared" si="5" ref="BE4:BE9">BD4*C4</f>
        <v>0.5</v>
      </c>
      <c r="BF4" s="18">
        <f>BE4</f>
        <v>0.5</v>
      </c>
      <c r="BG4" s="10">
        <v>1</v>
      </c>
      <c r="BH4" s="23">
        <f>BG4*C4</f>
        <v>0.5</v>
      </c>
      <c r="BI4" s="18">
        <f>BH4</f>
        <v>0.5</v>
      </c>
      <c r="BJ4" s="10">
        <v>1</v>
      </c>
      <c r="BK4" s="23">
        <f>BJ4*C4</f>
        <v>0.5</v>
      </c>
      <c r="BL4" s="18">
        <f>BK4</f>
        <v>0.5</v>
      </c>
      <c r="BM4" s="10">
        <v>1</v>
      </c>
      <c r="BN4" s="23">
        <f>BM4*C4</f>
        <v>0.5</v>
      </c>
      <c r="BO4" s="18">
        <f>BN4</f>
        <v>0.5</v>
      </c>
      <c r="BP4" s="10">
        <v>1</v>
      </c>
      <c r="BQ4" s="23">
        <f>BP4*C4</f>
        <v>0.5</v>
      </c>
      <c r="BR4" s="18">
        <f>BQ4</f>
        <v>0.5</v>
      </c>
      <c r="BS4" s="10">
        <v>1</v>
      </c>
      <c r="BT4" s="23">
        <f>BS4*C4</f>
        <v>0.5</v>
      </c>
      <c r="BU4" s="18">
        <f>BT4</f>
        <v>0.5</v>
      </c>
      <c r="BV4" s="10">
        <v>1</v>
      </c>
      <c r="BW4" s="23">
        <f>BV4*C4</f>
        <v>0.5</v>
      </c>
      <c r="BX4" s="18">
        <f>BW4</f>
        <v>0.5</v>
      </c>
      <c r="BY4" s="10">
        <v>1</v>
      </c>
      <c r="BZ4" s="23">
        <f>BY4*C4</f>
        <v>0.5</v>
      </c>
      <c r="CA4" s="18">
        <f>BZ4</f>
        <v>0.5</v>
      </c>
      <c r="CB4" s="10">
        <v>1</v>
      </c>
      <c r="CC4" s="23">
        <f>CB4*C4</f>
        <v>0.5</v>
      </c>
      <c r="CD4" s="18">
        <f>CC4</f>
        <v>0.5</v>
      </c>
      <c r="CE4" s="10">
        <v>1</v>
      </c>
      <c r="CF4" s="23">
        <f aca="true" t="shared" si="6" ref="CF4:CF9">CE4*C4</f>
        <v>0.5</v>
      </c>
      <c r="CG4" s="18">
        <f>CF4</f>
        <v>0.5</v>
      </c>
      <c r="CH4" s="10">
        <v>1</v>
      </c>
      <c r="CI4" s="23">
        <f aca="true" t="shared" si="7" ref="CI4:CI9">CH4*C4</f>
        <v>0.5</v>
      </c>
      <c r="CJ4" s="18">
        <f>CI4</f>
        <v>0.5</v>
      </c>
      <c r="CK4" s="10">
        <v>1</v>
      </c>
      <c r="CL4" s="23">
        <f>CK4*C4</f>
        <v>0.5</v>
      </c>
      <c r="CM4" s="18">
        <f>CL4</f>
        <v>0.5</v>
      </c>
      <c r="CN4" s="10">
        <v>1</v>
      </c>
      <c r="CO4" s="23">
        <f>CN4*C4</f>
        <v>0.5</v>
      </c>
      <c r="CP4" s="18">
        <f>CO4</f>
        <v>0.5</v>
      </c>
      <c r="CQ4" s="10">
        <v>1</v>
      </c>
      <c r="CR4" s="23">
        <f>CQ4*C4</f>
        <v>0.5</v>
      </c>
      <c r="CS4" s="18">
        <f>CR4</f>
        <v>0.5</v>
      </c>
      <c r="CT4" s="10">
        <v>1</v>
      </c>
      <c r="CU4" s="23">
        <f>CT4*C4</f>
        <v>0.5</v>
      </c>
      <c r="CV4" s="18">
        <f>CU4</f>
        <v>0.5</v>
      </c>
      <c r="CW4" s="10">
        <v>1</v>
      </c>
      <c r="CX4" s="23">
        <f aca="true" t="shared" si="8" ref="CX4:CX9">CW4*C4</f>
        <v>0.5</v>
      </c>
      <c r="CY4" s="18">
        <f>CX4</f>
        <v>0.5</v>
      </c>
      <c r="CZ4" s="10">
        <v>1</v>
      </c>
      <c r="DA4" s="23">
        <f>CZ4*C4</f>
        <v>0.5</v>
      </c>
      <c r="DB4" s="18">
        <f>DA4</f>
        <v>0.5</v>
      </c>
      <c r="DC4" s="10">
        <v>1</v>
      </c>
      <c r="DD4" s="23">
        <f>DC4*C4</f>
        <v>0.5</v>
      </c>
      <c r="DE4" s="18">
        <f>DD4</f>
        <v>0.5</v>
      </c>
      <c r="DF4" s="10">
        <v>1</v>
      </c>
      <c r="DG4" s="23">
        <f aca="true" t="shared" si="9" ref="DG4:DG9">DF4*C4</f>
        <v>0.5</v>
      </c>
      <c r="DH4" s="18">
        <f>DG4</f>
        <v>0.5</v>
      </c>
      <c r="DI4" s="10">
        <v>1</v>
      </c>
      <c r="DJ4" s="23">
        <f>DI4*C4</f>
        <v>0.5</v>
      </c>
      <c r="DK4" s="18">
        <f>DJ4</f>
        <v>0.5</v>
      </c>
      <c r="DL4" s="10">
        <v>1</v>
      </c>
      <c r="DM4" s="23">
        <f>DL4*C4</f>
        <v>0.5</v>
      </c>
      <c r="DN4" s="18">
        <f>DM4</f>
        <v>0.5</v>
      </c>
      <c r="DO4" s="10">
        <v>1</v>
      </c>
      <c r="DP4" s="23">
        <f>DO4*C4</f>
        <v>0.5</v>
      </c>
      <c r="DQ4" s="18">
        <f>DP4</f>
        <v>0.5</v>
      </c>
      <c r="DR4" s="44">
        <f aca="true" t="shared" si="10" ref="DR4:DT18">E4+H4+K4+N4+Q4+T4+W4+Z4+AC4+AF4+AI4+AL4+AO4+AR4+AU4+BA4+BD4+AX4+BG4+BJ4+BM4+BP4+BS4+BV4+BY4+CB4+CE4+CH4+CK4+CN4+CQ4+CT4+CW4+CZ4+DC4+DF4+DI4+DL4+DO4</f>
        <v>39</v>
      </c>
      <c r="DS4" s="41">
        <f t="shared" si="10"/>
        <v>19.5</v>
      </c>
      <c r="DT4" s="41">
        <f t="shared" si="10"/>
        <v>19.5</v>
      </c>
      <c r="DU4" s="91"/>
      <c r="DV4" s="91"/>
    </row>
    <row r="5" spans="1:126" s="14" customFormat="1" ht="25.5">
      <c r="A5" s="13" t="s">
        <v>47</v>
      </c>
      <c r="B5" s="10" t="s">
        <v>62</v>
      </c>
      <c r="C5" s="12">
        <v>0.5</v>
      </c>
      <c r="D5" s="13" t="s">
        <v>7</v>
      </c>
      <c r="E5" s="10">
        <v>1</v>
      </c>
      <c r="F5" s="23">
        <f>E5*C5</f>
        <v>0.5</v>
      </c>
      <c r="G5" s="18">
        <f>F5</f>
        <v>0.5</v>
      </c>
      <c r="H5" s="86">
        <v>1</v>
      </c>
      <c r="I5" s="34">
        <v>0.5</v>
      </c>
      <c r="J5" s="18">
        <f aca="true" t="shared" si="11" ref="J5:J11">I5</f>
        <v>0.5</v>
      </c>
      <c r="K5" s="10">
        <v>1</v>
      </c>
      <c r="L5" s="23">
        <f>K5*C5</f>
        <v>0.5</v>
      </c>
      <c r="M5" s="18">
        <f>L5</f>
        <v>0.5</v>
      </c>
      <c r="N5" s="10">
        <v>1</v>
      </c>
      <c r="O5" s="23">
        <f>N5*C5</f>
        <v>0.5</v>
      </c>
      <c r="P5" s="18">
        <f>O5</f>
        <v>0.5</v>
      </c>
      <c r="Q5" s="10">
        <v>1</v>
      </c>
      <c r="R5" s="23">
        <f>Q5*C5</f>
        <v>0.5</v>
      </c>
      <c r="S5" s="18">
        <f>R5</f>
        <v>0.5</v>
      </c>
      <c r="T5" s="10">
        <v>1</v>
      </c>
      <c r="U5" s="23">
        <f>T5*C5</f>
        <v>0.5</v>
      </c>
      <c r="V5" s="18">
        <f aca="true" t="shared" si="12" ref="V5:V11">U5</f>
        <v>0.5</v>
      </c>
      <c r="W5" s="10">
        <v>1</v>
      </c>
      <c r="X5" s="23">
        <v>0.5</v>
      </c>
      <c r="Y5" s="18">
        <v>0.5</v>
      </c>
      <c r="Z5" s="10">
        <v>1</v>
      </c>
      <c r="AA5" s="23">
        <f>Z5*C5</f>
        <v>0.5</v>
      </c>
      <c r="AB5" s="18">
        <f>AA5</f>
        <v>0.5</v>
      </c>
      <c r="AC5" s="10">
        <v>1</v>
      </c>
      <c r="AD5" s="23">
        <f>AC5*C5</f>
        <v>0.5</v>
      </c>
      <c r="AE5" s="18">
        <f aca="true" t="shared" si="13" ref="AE5:AE11">AD5</f>
        <v>0.5</v>
      </c>
      <c r="AF5" s="10">
        <v>1</v>
      </c>
      <c r="AG5" s="23">
        <f t="shared" si="0"/>
        <v>0.5</v>
      </c>
      <c r="AH5" s="18">
        <f aca="true" t="shared" si="14" ref="AH5:AH11">AG5</f>
        <v>0.5</v>
      </c>
      <c r="AI5" s="10">
        <v>1</v>
      </c>
      <c r="AJ5" s="23">
        <f>AI5*C5</f>
        <v>0.5</v>
      </c>
      <c r="AK5" s="18">
        <f aca="true" t="shared" si="15" ref="AK5:AK11">AJ5</f>
        <v>0.5</v>
      </c>
      <c r="AL5" s="10">
        <v>1</v>
      </c>
      <c r="AM5" s="23">
        <f>AL5*C5</f>
        <v>0.5</v>
      </c>
      <c r="AN5" s="18">
        <f>AM5</f>
        <v>0.5</v>
      </c>
      <c r="AO5" s="10">
        <v>1</v>
      </c>
      <c r="AP5" s="23">
        <f t="shared" si="1"/>
        <v>0.5</v>
      </c>
      <c r="AQ5" s="18">
        <f aca="true" t="shared" si="16" ref="AQ5:AQ11">AP5</f>
        <v>0.5</v>
      </c>
      <c r="AR5" s="10">
        <v>1</v>
      </c>
      <c r="AS5" s="23">
        <f t="shared" si="2"/>
        <v>0.5</v>
      </c>
      <c r="AT5" s="18">
        <f aca="true" t="shared" si="17" ref="AT5:AT11">AS5</f>
        <v>0.5</v>
      </c>
      <c r="AU5" s="10">
        <v>1</v>
      </c>
      <c r="AV5" s="23">
        <f t="shared" si="3"/>
        <v>0.5</v>
      </c>
      <c r="AW5" s="18">
        <f aca="true" t="shared" si="18" ref="AW5:AW11">AV5</f>
        <v>0.5</v>
      </c>
      <c r="AX5" s="10">
        <v>1</v>
      </c>
      <c r="AY5" s="23">
        <f t="shared" si="4"/>
        <v>0.5</v>
      </c>
      <c r="AZ5" s="18">
        <f aca="true" t="shared" si="19" ref="AZ5:AZ11">AY5</f>
        <v>0.5</v>
      </c>
      <c r="BA5" s="10">
        <v>1</v>
      </c>
      <c r="BB5" s="23">
        <f>BA5*C5</f>
        <v>0.5</v>
      </c>
      <c r="BC5" s="18">
        <f>BB5</f>
        <v>0.5</v>
      </c>
      <c r="BD5" s="10">
        <v>1</v>
      </c>
      <c r="BE5" s="23">
        <f t="shared" si="5"/>
        <v>0.5</v>
      </c>
      <c r="BF5" s="18">
        <f aca="true" t="shared" si="20" ref="BF5:BF11">BE5</f>
        <v>0.5</v>
      </c>
      <c r="BG5" s="10">
        <v>1</v>
      </c>
      <c r="BH5" s="23">
        <f>BG5*C5</f>
        <v>0.5</v>
      </c>
      <c r="BI5" s="18">
        <f>BH5</f>
        <v>0.5</v>
      </c>
      <c r="BJ5" s="10">
        <v>1</v>
      </c>
      <c r="BK5" s="23">
        <f>BJ5*C5</f>
        <v>0.5</v>
      </c>
      <c r="BL5" s="18">
        <f>BK5</f>
        <v>0.5</v>
      </c>
      <c r="BM5" s="10">
        <v>1</v>
      </c>
      <c r="BN5" s="23">
        <f>BM5*C5</f>
        <v>0.5</v>
      </c>
      <c r="BO5" s="18">
        <f aca="true" t="shared" si="21" ref="BO5:BO11">BN5</f>
        <v>0.5</v>
      </c>
      <c r="BP5" s="10">
        <v>1</v>
      </c>
      <c r="BQ5" s="23">
        <f>BP5*C5</f>
        <v>0.5</v>
      </c>
      <c r="BR5" s="18">
        <f>BQ5</f>
        <v>0.5</v>
      </c>
      <c r="BS5" s="10">
        <v>1</v>
      </c>
      <c r="BT5" s="23">
        <f>BS5*C5</f>
        <v>0.5</v>
      </c>
      <c r="BU5" s="18">
        <f aca="true" t="shared" si="22" ref="BU5:BU11">BT5</f>
        <v>0.5</v>
      </c>
      <c r="BV5" s="10">
        <v>1</v>
      </c>
      <c r="BW5" s="23">
        <f>BV5*C5</f>
        <v>0.5</v>
      </c>
      <c r="BX5" s="18">
        <f aca="true" t="shared" si="23" ref="BX5:BX11">BW5</f>
        <v>0.5</v>
      </c>
      <c r="BY5" s="10">
        <v>1</v>
      </c>
      <c r="BZ5" s="23">
        <f>BY5*C5</f>
        <v>0.5</v>
      </c>
      <c r="CA5" s="18">
        <f aca="true" t="shared" si="24" ref="CA5:CA11">BZ5</f>
        <v>0.5</v>
      </c>
      <c r="CB5" s="10">
        <v>1</v>
      </c>
      <c r="CC5" s="23">
        <f>CB5*C5</f>
        <v>0.5</v>
      </c>
      <c r="CD5" s="18">
        <f>CC5</f>
        <v>0.5</v>
      </c>
      <c r="CE5" s="10">
        <v>1</v>
      </c>
      <c r="CF5" s="23">
        <f t="shared" si="6"/>
        <v>0.5</v>
      </c>
      <c r="CG5" s="18">
        <f>CF5</f>
        <v>0.5</v>
      </c>
      <c r="CH5" s="10">
        <v>1</v>
      </c>
      <c r="CI5" s="23">
        <f t="shared" si="7"/>
        <v>0.5</v>
      </c>
      <c r="CJ5" s="18">
        <f aca="true" t="shared" si="25" ref="CJ5:CJ11">CI5</f>
        <v>0.5</v>
      </c>
      <c r="CK5" s="10">
        <v>1</v>
      </c>
      <c r="CL5" s="23">
        <f>CK5*C5</f>
        <v>0.5</v>
      </c>
      <c r="CM5" s="18">
        <f aca="true" t="shared" si="26" ref="CM5:CM11">CL5</f>
        <v>0.5</v>
      </c>
      <c r="CN5" s="10">
        <v>1</v>
      </c>
      <c r="CO5" s="23">
        <f>CN5*C5</f>
        <v>0.5</v>
      </c>
      <c r="CP5" s="18">
        <f aca="true" t="shared" si="27" ref="CP5:CP11">CO5</f>
        <v>0.5</v>
      </c>
      <c r="CQ5" s="10">
        <v>1</v>
      </c>
      <c r="CR5" s="23">
        <f>CQ5*C5</f>
        <v>0.5</v>
      </c>
      <c r="CS5" s="18">
        <f aca="true" t="shared" si="28" ref="CS5:CS11">CR5</f>
        <v>0.5</v>
      </c>
      <c r="CT5" s="10">
        <v>1</v>
      </c>
      <c r="CU5" s="23">
        <f>CT5*C5</f>
        <v>0.5</v>
      </c>
      <c r="CV5" s="18">
        <f>CU5</f>
        <v>0.5</v>
      </c>
      <c r="CW5" s="10">
        <v>1</v>
      </c>
      <c r="CX5" s="23">
        <f t="shared" si="8"/>
        <v>0.5</v>
      </c>
      <c r="CY5" s="18">
        <f aca="true" t="shared" si="29" ref="CY5:CY11">CX5</f>
        <v>0.5</v>
      </c>
      <c r="CZ5" s="10">
        <v>1</v>
      </c>
      <c r="DA5" s="23">
        <f>CZ5*C5</f>
        <v>0.5</v>
      </c>
      <c r="DB5" s="18">
        <f>DA5</f>
        <v>0.5</v>
      </c>
      <c r="DC5" s="10">
        <v>1</v>
      </c>
      <c r="DD5" s="23">
        <f>DC5*C5</f>
        <v>0.5</v>
      </c>
      <c r="DE5" s="18">
        <f>DD5</f>
        <v>0.5</v>
      </c>
      <c r="DF5" s="10">
        <v>1</v>
      </c>
      <c r="DG5" s="23">
        <f t="shared" si="9"/>
        <v>0.5</v>
      </c>
      <c r="DH5" s="18">
        <f aca="true" t="shared" si="30" ref="DH5:DH11">DG5</f>
        <v>0.5</v>
      </c>
      <c r="DI5" s="10">
        <v>1</v>
      </c>
      <c r="DJ5" s="23">
        <f>DI5*C5</f>
        <v>0.5</v>
      </c>
      <c r="DK5" s="18">
        <f>DJ5</f>
        <v>0.5</v>
      </c>
      <c r="DL5" s="10">
        <v>1</v>
      </c>
      <c r="DM5" s="23">
        <f>DL5*C5</f>
        <v>0.5</v>
      </c>
      <c r="DN5" s="18">
        <f aca="true" t="shared" si="31" ref="DN5:DN11">DM5</f>
        <v>0.5</v>
      </c>
      <c r="DO5" s="10">
        <v>1</v>
      </c>
      <c r="DP5" s="23">
        <f>DO5*C5</f>
        <v>0.5</v>
      </c>
      <c r="DQ5" s="18">
        <f aca="true" t="shared" si="32" ref="DQ5:DQ11">DP5</f>
        <v>0.5</v>
      </c>
      <c r="DR5" s="44">
        <f t="shared" si="10"/>
        <v>39</v>
      </c>
      <c r="DS5" s="41">
        <f t="shared" si="10"/>
        <v>19.5</v>
      </c>
      <c r="DT5" s="41">
        <f t="shared" si="10"/>
        <v>19.5</v>
      </c>
      <c r="DU5" s="91"/>
      <c r="DV5" s="91"/>
    </row>
    <row r="6" spans="1:126" s="14" customFormat="1" ht="12.75">
      <c r="A6" s="13" t="s">
        <v>47</v>
      </c>
      <c r="B6" s="10" t="s">
        <v>63</v>
      </c>
      <c r="C6" s="12">
        <v>0.5</v>
      </c>
      <c r="D6" s="13" t="s">
        <v>7</v>
      </c>
      <c r="E6" s="10">
        <v>1</v>
      </c>
      <c r="F6" s="23">
        <v>0.5</v>
      </c>
      <c r="G6" s="18">
        <v>0.5</v>
      </c>
      <c r="H6" s="86">
        <v>1</v>
      </c>
      <c r="I6" s="34">
        <v>0.5</v>
      </c>
      <c r="J6" s="18">
        <f t="shared" si="11"/>
        <v>0.5</v>
      </c>
      <c r="K6" s="10">
        <v>1</v>
      </c>
      <c r="L6" s="23">
        <v>0.5</v>
      </c>
      <c r="M6" s="18">
        <v>0.5</v>
      </c>
      <c r="N6" s="10">
        <v>1</v>
      </c>
      <c r="O6" s="23">
        <v>0.5</v>
      </c>
      <c r="P6" s="18">
        <v>0.5</v>
      </c>
      <c r="Q6" s="10">
        <v>1</v>
      </c>
      <c r="R6" s="23">
        <v>0.5</v>
      </c>
      <c r="S6" s="18">
        <v>0.5</v>
      </c>
      <c r="T6" s="10">
        <v>1</v>
      </c>
      <c r="U6" s="23">
        <f>T6*C6</f>
        <v>0.5</v>
      </c>
      <c r="V6" s="18">
        <f t="shared" si="12"/>
        <v>0.5</v>
      </c>
      <c r="W6" s="10">
        <v>1</v>
      </c>
      <c r="X6" s="23">
        <v>0.5</v>
      </c>
      <c r="Y6" s="18">
        <v>0.5</v>
      </c>
      <c r="Z6" s="10">
        <v>1</v>
      </c>
      <c r="AA6" s="23">
        <v>0.5</v>
      </c>
      <c r="AB6" s="18">
        <v>0.5</v>
      </c>
      <c r="AC6" s="10">
        <v>1</v>
      </c>
      <c r="AD6" s="23">
        <f>AC6*C6</f>
        <v>0.5</v>
      </c>
      <c r="AE6" s="18">
        <f t="shared" si="13"/>
        <v>0.5</v>
      </c>
      <c r="AF6" s="10">
        <v>1</v>
      </c>
      <c r="AG6" s="23">
        <f t="shared" si="0"/>
        <v>0.5</v>
      </c>
      <c r="AH6" s="18">
        <f t="shared" si="14"/>
        <v>0.5</v>
      </c>
      <c r="AI6" s="10">
        <v>1</v>
      </c>
      <c r="AJ6" s="23">
        <f>AI6*C6</f>
        <v>0.5</v>
      </c>
      <c r="AK6" s="18">
        <f t="shared" si="15"/>
        <v>0.5</v>
      </c>
      <c r="AL6" s="10">
        <v>1</v>
      </c>
      <c r="AM6" s="23">
        <v>0.5</v>
      </c>
      <c r="AN6" s="18">
        <v>0.5</v>
      </c>
      <c r="AO6" s="10">
        <v>1</v>
      </c>
      <c r="AP6" s="23">
        <f t="shared" si="1"/>
        <v>0.5</v>
      </c>
      <c r="AQ6" s="18">
        <f t="shared" si="16"/>
        <v>0.5</v>
      </c>
      <c r="AR6" s="10">
        <v>1</v>
      </c>
      <c r="AS6" s="23">
        <f t="shared" si="2"/>
        <v>0.5</v>
      </c>
      <c r="AT6" s="18">
        <f t="shared" si="17"/>
        <v>0.5</v>
      </c>
      <c r="AU6" s="10">
        <v>1</v>
      </c>
      <c r="AV6" s="23">
        <f t="shared" si="3"/>
        <v>0.5</v>
      </c>
      <c r="AW6" s="18">
        <f t="shared" si="18"/>
        <v>0.5</v>
      </c>
      <c r="AX6" s="10">
        <v>1</v>
      </c>
      <c r="AY6" s="23">
        <f t="shared" si="4"/>
        <v>0.5</v>
      </c>
      <c r="AZ6" s="18">
        <f t="shared" si="19"/>
        <v>0.5</v>
      </c>
      <c r="BA6" s="10">
        <v>1</v>
      </c>
      <c r="BB6" s="23">
        <v>0.5</v>
      </c>
      <c r="BC6" s="18">
        <v>0.5</v>
      </c>
      <c r="BD6" s="10">
        <v>1</v>
      </c>
      <c r="BE6" s="23">
        <f t="shared" si="5"/>
        <v>0.5</v>
      </c>
      <c r="BF6" s="18">
        <f t="shared" si="20"/>
        <v>0.5</v>
      </c>
      <c r="BG6" s="10">
        <v>1</v>
      </c>
      <c r="BH6" s="23">
        <v>0.5</v>
      </c>
      <c r="BI6" s="18">
        <v>0.5</v>
      </c>
      <c r="BJ6" s="10">
        <v>1</v>
      </c>
      <c r="BK6" s="23">
        <v>0.5</v>
      </c>
      <c r="BL6" s="18">
        <v>0.5</v>
      </c>
      <c r="BM6" s="10">
        <v>1</v>
      </c>
      <c r="BN6" s="23">
        <f>BM6*C6</f>
        <v>0.5</v>
      </c>
      <c r="BO6" s="18">
        <f t="shared" si="21"/>
        <v>0.5</v>
      </c>
      <c r="BP6" s="10">
        <v>1</v>
      </c>
      <c r="BQ6" s="23">
        <v>0.5</v>
      </c>
      <c r="BR6" s="18">
        <v>0.5</v>
      </c>
      <c r="BS6" s="10">
        <v>1</v>
      </c>
      <c r="BT6" s="23">
        <f>BS6*C6</f>
        <v>0.5</v>
      </c>
      <c r="BU6" s="18">
        <f t="shared" si="22"/>
        <v>0.5</v>
      </c>
      <c r="BV6" s="10">
        <v>1</v>
      </c>
      <c r="BW6" s="23">
        <f>BV6*C6</f>
        <v>0.5</v>
      </c>
      <c r="BX6" s="18">
        <f t="shared" si="23"/>
        <v>0.5</v>
      </c>
      <c r="BY6" s="10">
        <v>1</v>
      </c>
      <c r="BZ6" s="23">
        <f>BY6*C6</f>
        <v>0.5</v>
      </c>
      <c r="CA6" s="18">
        <f t="shared" si="24"/>
        <v>0.5</v>
      </c>
      <c r="CB6" s="10">
        <v>1</v>
      </c>
      <c r="CC6" s="23">
        <v>0.5</v>
      </c>
      <c r="CD6" s="18">
        <v>0.5</v>
      </c>
      <c r="CE6" s="10">
        <v>1</v>
      </c>
      <c r="CF6" s="23">
        <f t="shared" si="6"/>
        <v>0.5</v>
      </c>
      <c r="CG6" s="18">
        <f>CF6</f>
        <v>0.5</v>
      </c>
      <c r="CH6" s="10">
        <v>1</v>
      </c>
      <c r="CI6" s="23">
        <f t="shared" si="7"/>
        <v>0.5</v>
      </c>
      <c r="CJ6" s="18">
        <f t="shared" si="25"/>
        <v>0.5</v>
      </c>
      <c r="CK6" s="10">
        <v>1</v>
      </c>
      <c r="CL6" s="23">
        <f>CK6*C6</f>
        <v>0.5</v>
      </c>
      <c r="CM6" s="18">
        <f t="shared" si="26"/>
        <v>0.5</v>
      </c>
      <c r="CN6" s="10">
        <v>1</v>
      </c>
      <c r="CO6" s="23">
        <f>CN6*C6</f>
        <v>0.5</v>
      </c>
      <c r="CP6" s="18">
        <f t="shared" si="27"/>
        <v>0.5</v>
      </c>
      <c r="CQ6" s="10">
        <v>1</v>
      </c>
      <c r="CR6" s="23">
        <f>CQ6*C6</f>
        <v>0.5</v>
      </c>
      <c r="CS6" s="18">
        <f t="shared" si="28"/>
        <v>0.5</v>
      </c>
      <c r="CT6" s="10">
        <v>1</v>
      </c>
      <c r="CU6" s="23">
        <v>0.5</v>
      </c>
      <c r="CV6" s="18">
        <v>0.5</v>
      </c>
      <c r="CW6" s="10">
        <v>1</v>
      </c>
      <c r="CX6" s="23">
        <f t="shared" si="8"/>
        <v>0.5</v>
      </c>
      <c r="CY6" s="18">
        <f t="shared" si="29"/>
        <v>0.5</v>
      </c>
      <c r="CZ6" s="10">
        <v>1</v>
      </c>
      <c r="DA6" s="23">
        <f>CZ6*C6</f>
        <v>0.5</v>
      </c>
      <c r="DB6" s="18">
        <f>DA6</f>
        <v>0.5</v>
      </c>
      <c r="DC6" s="10">
        <v>1</v>
      </c>
      <c r="DD6" s="23">
        <v>0.5</v>
      </c>
      <c r="DE6" s="18">
        <v>0.5</v>
      </c>
      <c r="DF6" s="10">
        <v>1</v>
      </c>
      <c r="DG6" s="23">
        <f t="shared" si="9"/>
        <v>0.5</v>
      </c>
      <c r="DH6" s="18">
        <f t="shared" si="30"/>
        <v>0.5</v>
      </c>
      <c r="DI6" s="10">
        <v>1</v>
      </c>
      <c r="DJ6" s="23">
        <v>0.5</v>
      </c>
      <c r="DK6" s="18">
        <v>0.5</v>
      </c>
      <c r="DL6" s="10">
        <v>1</v>
      </c>
      <c r="DM6" s="23">
        <f>DL6*C6</f>
        <v>0.5</v>
      </c>
      <c r="DN6" s="18">
        <f t="shared" si="31"/>
        <v>0.5</v>
      </c>
      <c r="DO6" s="10">
        <v>1</v>
      </c>
      <c r="DP6" s="23">
        <f>DO6*C6</f>
        <v>0.5</v>
      </c>
      <c r="DQ6" s="18">
        <f t="shared" si="32"/>
        <v>0.5</v>
      </c>
      <c r="DR6" s="44">
        <f t="shared" si="10"/>
        <v>39</v>
      </c>
      <c r="DS6" s="41">
        <f t="shared" si="10"/>
        <v>19.5</v>
      </c>
      <c r="DT6" s="41">
        <f t="shared" si="10"/>
        <v>19.5</v>
      </c>
      <c r="DU6" s="91"/>
      <c r="DV6" s="91"/>
    </row>
    <row r="7" spans="1:126" s="14" customFormat="1" ht="12.75">
      <c r="A7" s="13" t="s">
        <v>18</v>
      </c>
      <c r="B7" s="10" t="s">
        <v>144</v>
      </c>
      <c r="C7" s="12">
        <v>1</v>
      </c>
      <c r="D7" s="13" t="s">
        <v>7</v>
      </c>
      <c r="E7" s="10">
        <v>1</v>
      </c>
      <c r="F7" s="23">
        <v>1</v>
      </c>
      <c r="G7" s="18">
        <f>F7</f>
        <v>1</v>
      </c>
      <c r="H7" s="86">
        <v>1</v>
      </c>
      <c r="I7" s="34">
        <v>1</v>
      </c>
      <c r="J7" s="18">
        <f t="shared" si="11"/>
        <v>1</v>
      </c>
      <c r="K7" s="10">
        <v>1</v>
      </c>
      <c r="L7" s="23">
        <v>1</v>
      </c>
      <c r="M7" s="18">
        <f>L7</f>
        <v>1</v>
      </c>
      <c r="N7" s="10">
        <v>1</v>
      </c>
      <c r="O7" s="23">
        <f>N7*C7</f>
        <v>1</v>
      </c>
      <c r="P7" s="18">
        <f>O7</f>
        <v>1</v>
      </c>
      <c r="Q7" s="10">
        <v>1</v>
      </c>
      <c r="R7" s="23">
        <v>1</v>
      </c>
      <c r="S7" s="18">
        <f>R7</f>
        <v>1</v>
      </c>
      <c r="T7" s="10">
        <v>1</v>
      </c>
      <c r="U7" s="23">
        <v>1</v>
      </c>
      <c r="V7" s="18">
        <f t="shared" si="12"/>
        <v>1</v>
      </c>
      <c r="W7" s="10">
        <v>1</v>
      </c>
      <c r="X7" s="23">
        <v>1</v>
      </c>
      <c r="Y7" s="18">
        <f>X7</f>
        <v>1</v>
      </c>
      <c r="Z7" s="10">
        <v>1</v>
      </c>
      <c r="AA7" s="23">
        <v>1</v>
      </c>
      <c r="AB7" s="18">
        <f>AA7</f>
        <v>1</v>
      </c>
      <c r="AC7" s="10">
        <v>1</v>
      </c>
      <c r="AD7" s="23">
        <v>1</v>
      </c>
      <c r="AE7" s="18">
        <f t="shared" si="13"/>
        <v>1</v>
      </c>
      <c r="AF7" s="10">
        <v>1</v>
      </c>
      <c r="AG7" s="23">
        <f t="shared" si="0"/>
        <v>1</v>
      </c>
      <c r="AH7" s="18">
        <f t="shared" si="14"/>
        <v>1</v>
      </c>
      <c r="AI7" s="10">
        <v>1</v>
      </c>
      <c r="AJ7" s="23">
        <v>1</v>
      </c>
      <c r="AK7" s="18">
        <f t="shared" si="15"/>
        <v>1</v>
      </c>
      <c r="AL7" s="10">
        <v>1</v>
      </c>
      <c r="AM7" s="23">
        <v>1</v>
      </c>
      <c r="AN7" s="18">
        <f>AM7</f>
        <v>1</v>
      </c>
      <c r="AO7" s="10">
        <v>1</v>
      </c>
      <c r="AP7" s="23">
        <f t="shared" si="1"/>
        <v>1</v>
      </c>
      <c r="AQ7" s="18">
        <f t="shared" si="16"/>
        <v>1</v>
      </c>
      <c r="AR7" s="10">
        <v>1</v>
      </c>
      <c r="AS7" s="23">
        <f t="shared" si="2"/>
        <v>1</v>
      </c>
      <c r="AT7" s="18">
        <f t="shared" si="17"/>
        <v>1</v>
      </c>
      <c r="AU7" s="10">
        <v>1</v>
      </c>
      <c r="AV7" s="23">
        <f t="shared" si="3"/>
        <v>1</v>
      </c>
      <c r="AW7" s="18">
        <f t="shared" si="18"/>
        <v>1</v>
      </c>
      <c r="AX7" s="10">
        <v>1</v>
      </c>
      <c r="AY7" s="23">
        <f t="shared" si="4"/>
        <v>1</v>
      </c>
      <c r="AZ7" s="18">
        <f t="shared" si="19"/>
        <v>1</v>
      </c>
      <c r="BA7" s="10">
        <v>1</v>
      </c>
      <c r="BB7" s="23">
        <v>1</v>
      </c>
      <c r="BC7" s="18">
        <f>BB7</f>
        <v>1</v>
      </c>
      <c r="BD7" s="10">
        <v>1</v>
      </c>
      <c r="BE7" s="23">
        <f t="shared" si="5"/>
        <v>1</v>
      </c>
      <c r="BF7" s="18">
        <f t="shared" si="20"/>
        <v>1</v>
      </c>
      <c r="BG7" s="10">
        <v>1</v>
      </c>
      <c r="BH7" s="23">
        <f>BG7*C7</f>
        <v>1</v>
      </c>
      <c r="BI7" s="18">
        <f>BH7</f>
        <v>1</v>
      </c>
      <c r="BJ7" s="10">
        <v>1</v>
      </c>
      <c r="BK7" s="23">
        <f>BJ7*C7</f>
        <v>1</v>
      </c>
      <c r="BL7" s="18">
        <f>BK7</f>
        <v>1</v>
      </c>
      <c r="BM7" s="10">
        <v>1</v>
      </c>
      <c r="BN7" s="23">
        <v>1</v>
      </c>
      <c r="BO7" s="18">
        <f t="shared" si="21"/>
        <v>1</v>
      </c>
      <c r="BP7" s="10">
        <v>1</v>
      </c>
      <c r="BQ7" s="23">
        <f>BP7*C7</f>
        <v>1</v>
      </c>
      <c r="BR7" s="18">
        <f>BQ7</f>
        <v>1</v>
      </c>
      <c r="BS7" s="10">
        <v>1</v>
      </c>
      <c r="BT7" s="23">
        <v>1</v>
      </c>
      <c r="BU7" s="18">
        <f t="shared" si="22"/>
        <v>1</v>
      </c>
      <c r="BV7" s="10">
        <v>1</v>
      </c>
      <c r="BW7" s="23">
        <v>1</v>
      </c>
      <c r="BX7" s="18">
        <f t="shared" si="23"/>
        <v>1</v>
      </c>
      <c r="BY7" s="10">
        <v>1</v>
      </c>
      <c r="BZ7" s="23">
        <v>1</v>
      </c>
      <c r="CA7" s="18">
        <f t="shared" si="24"/>
        <v>1</v>
      </c>
      <c r="CB7" s="10">
        <v>1</v>
      </c>
      <c r="CC7" s="23">
        <v>1</v>
      </c>
      <c r="CD7" s="18">
        <f>CC7</f>
        <v>1</v>
      </c>
      <c r="CE7" s="10">
        <v>1</v>
      </c>
      <c r="CF7" s="23">
        <f t="shared" si="6"/>
        <v>1</v>
      </c>
      <c r="CG7" s="18">
        <v>0.5</v>
      </c>
      <c r="CH7" s="10">
        <v>1</v>
      </c>
      <c r="CI7" s="23">
        <f t="shared" si="7"/>
        <v>1</v>
      </c>
      <c r="CJ7" s="18">
        <f t="shared" si="25"/>
        <v>1</v>
      </c>
      <c r="CK7" s="10">
        <v>1</v>
      </c>
      <c r="CL7" s="23">
        <v>1</v>
      </c>
      <c r="CM7" s="18">
        <f t="shared" si="26"/>
        <v>1</v>
      </c>
      <c r="CN7" s="10">
        <v>1</v>
      </c>
      <c r="CO7" s="23">
        <f>CN7*C7</f>
        <v>1</v>
      </c>
      <c r="CP7" s="18">
        <f t="shared" si="27"/>
        <v>1</v>
      </c>
      <c r="CQ7" s="10">
        <v>1</v>
      </c>
      <c r="CR7" s="23">
        <v>1</v>
      </c>
      <c r="CS7" s="18">
        <f t="shared" si="28"/>
        <v>1</v>
      </c>
      <c r="CT7" s="10">
        <v>1</v>
      </c>
      <c r="CU7" s="23">
        <v>1</v>
      </c>
      <c r="CV7" s="18">
        <f>CU7</f>
        <v>1</v>
      </c>
      <c r="CW7" s="10">
        <v>1</v>
      </c>
      <c r="CX7" s="23">
        <f t="shared" si="8"/>
        <v>1</v>
      </c>
      <c r="CY7" s="18">
        <f t="shared" si="29"/>
        <v>1</v>
      </c>
      <c r="CZ7" s="10">
        <v>1</v>
      </c>
      <c r="DA7" s="23">
        <f>CZ7*C7</f>
        <v>1</v>
      </c>
      <c r="DB7" s="18">
        <f>DA7</f>
        <v>1</v>
      </c>
      <c r="DC7" s="10">
        <v>1</v>
      </c>
      <c r="DD7" s="23">
        <v>1</v>
      </c>
      <c r="DE7" s="18">
        <f>DD7</f>
        <v>1</v>
      </c>
      <c r="DF7" s="10">
        <v>1</v>
      </c>
      <c r="DG7" s="23">
        <f t="shared" si="9"/>
        <v>1</v>
      </c>
      <c r="DH7" s="18">
        <f t="shared" si="30"/>
        <v>1</v>
      </c>
      <c r="DI7" s="10">
        <v>1</v>
      </c>
      <c r="DJ7" s="23">
        <v>1</v>
      </c>
      <c r="DK7" s="18">
        <f>DJ7</f>
        <v>1</v>
      </c>
      <c r="DL7" s="10">
        <v>1</v>
      </c>
      <c r="DM7" s="23">
        <v>1</v>
      </c>
      <c r="DN7" s="18">
        <f t="shared" si="31"/>
        <v>1</v>
      </c>
      <c r="DO7" s="10">
        <v>1</v>
      </c>
      <c r="DP7" s="23">
        <v>1</v>
      </c>
      <c r="DQ7" s="18">
        <f t="shared" si="32"/>
        <v>1</v>
      </c>
      <c r="DR7" s="44">
        <f t="shared" si="10"/>
        <v>39</v>
      </c>
      <c r="DS7" s="41">
        <f t="shared" si="10"/>
        <v>39</v>
      </c>
      <c r="DT7" s="41">
        <f t="shared" si="10"/>
        <v>38.5</v>
      </c>
      <c r="DU7" s="91"/>
      <c r="DV7" s="91"/>
    </row>
    <row r="8" spans="1:126" s="14" customFormat="1" ht="12.75">
      <c r="A8" s="13" t="s">
        <v>19</v>
      </c>
      <c r="B8" s="10" t="s">
        <v>50</v>
      </c>
      <c r="C8" s="12">
        <v>1</v>
      </c>
      <c r="D8" s="13" t="s">
        <v>7</v>
      </c>
      <c r="E8" s="10">
        <v>1</v>
      </c>
      <c r="F8" s="23">
        <f>E8*C8</f>
        <v>1</v>
      </c>
      <c r="G8" s="18">
        <f>F8</f>
        <v>1</v>
      </c>
      <c r="H8" s="86">
        <v>1</v>
      </c>
      <c r="I8" s="34">
        <v>1</v>
      </c>
      <c r="J8" s="18">
        <f t="shared" si="11"/>
        <v>1</v>
      </c>
      <c r="K8" s="10">
        <v>1</v>
      </c>
      <c r="L8" s="23">
        <f>K8*C8</f>
        <v>1</v>
      </c>
      <c r="M8" s="18">
        <f>L8</f>
        <v>1</v>
      </c>
      <c r="N8" s="10">
        <v>1</v>
      </c>
      <c r="O8" s="23">
        <f>N8*C8</f>
        <v>1</v>
      </c>
      <c r="P8" s="18">
        <f>O8</f>
        <v>1</v>
      </c>
      <c r="Q8" s="10">
        <v>1</v>
      </c>
      <c r="R8" s="23">
        <f>Q8*C8</f>
        <v>1</v>
      </c>
      <c r="S8" s="18">
        <f>R8</f>
        <v>1</v>
      </c>
      <c r="T8" s="10">
        <v>1</v>
      </c>
      <c r="U8" s="23">
        <f>T8*C8</f>
        <v>1</v>
      </c>
      <c r="V8" s="18">
        <f t="shared" si="12"/>
        <v>1</v>
      </c>
      <c r="W8" s="10">
        <v>1</v>
      </c>
      <c r="X8" s="23">
        <f>W8*C8</f>
        <v>1</v>
      </c>
      <c r="Y8" s="18">
        <f>X8</f>
        <v>1</v>
      </c>
      <c r="Z8" s="10">
        <v>1</v>
      </c>
      <c r="AA8" s="23">
        <f>Z8*C8</f>
        <v>1</v>
      </c>
      <c r="AB8" s="18">
        <f>AA8</f>
        <v>1</v>
      </c>
      <c r="AC8" s="10">
        <v>1</v>
      </c>
      <c r="AD8" s="23">
        <f>AC8*C8</f>
        <v>1</v>
      </c>
      <c r="AE8" s="18">
        <f t="shared" si="13"/>
        <v>1</v>
      </c>
      <c r="AF8" s="10">
        <v>1</v>
      </c>
      <c r="AG8" s="23">
        <f t="shared" si="0"/>
        <v>1</v>
      </c>
      <c r="AH8" s="18">
        <f t="shared" si="14"/>
        <v>1</v>
      </c>
      <c r="AI8" s="10">
        <v>1</v>
      </c>
      <c r="AJ8" s="23">
        <f>AI8*C8</f>
        <v>1</v>
      </c>
      <c r="AK8" s="18">
        <f t="shared" si="15"/>
        <v>1</v>
      </c>
      <c r="AL8" s="10">
        <v>1</v>
      </c>
      <c r="AM8" s="23">
        <f>AL8*C8</f>
        <v>1</v>
      </c>
      <c r="AN8" s="18">
        <v>0.5</v>
      </c>
      <c r="AO8" s="10">
        <v>1</v>
      </c>
      <c r="AP8" s="23">
        <f t="shared" si="1"/>
        <v>1</v>
      </c>
      <c r="AQ8" s="18">
        <f t="shared" si="16"/>
        <v>1</v>
      </c>
      <c r="AR8" s="10">
        <v>1</v>
      </c>
      <c r="AS8" s="23">
        <f t="shared" si="2"/>
        <v>1</v>
      </c>
      <c r="AT8" s="18">
        <f t="shared" si="17"/>
        <v>1</v>
      </c>
      <c r="AU8" s="10">
        <v>1</v>
      </c>
      <c r="AV8" s="23">
        <f t="shared" si="3"/>
        <v>1</v>
      </c>
      <c r="AW8" s="18">
        <f t="shared" si="18"/>
        <v>1</v>
      </c>
      <c r="AX8" s="10">
        <v>1</v>
      </c>
      <c r="AY8" s="23">
        <f t="shared" si="4"/>
        <v>1</v>
      </c>
      <c r="AZ8" s="18">
        <f t="shared" si="19"/>
        <v>1</v>
      </c>
      <c r="BA8" s="10">
        <v>1</v>
      </c>
      <c r="BB8" s="23">
        <f>BA8*C8</f>
        <v>1</v>
      </c>
      <c r="BC8" s="18">
        <f>BB8</f>
        <v>1</v>
      </c>
      <c r="BD8" s="10">
        <v>1</v>
      </c>
      <c r="BE8" s="23">
        <f t="shared" si="5"/>
        <v>1</v>
      </c>
      <c r="BF8" s="18">
        <f t="shared" si="20"/>
        <v>1</v>
      </c>
      <c r="BG8" s="10">
        <v>1</v>
      </c>
      <c r="BH8" s="23">
        <f>BG8*C8</f>
        <v>1</v>
      </c>
      <c r="BI8" s="18">
        <f>BH8</f>
        <v>1</v>
      </c>
      <c r="BJ8" s="10">
        <v>1</v>
      </c>
      <c r="BK8" s="23">
        <f>BJ8*C8</f>
        <v>1</v>
      </c>
      <c r="BL8" s="18">
        <f>BK8</f>
        <v>1</v>
      </c>
      <c r="BM8" s="10">
        <v>1</v>
      </c>
      <c r="BN8" s="23">
        <f>BM8*C8</f>
        <v>1</v>
      </c>
      <c r="BO8" s="18">
        <f t="shared" si="21"/>
        <v>1</v>
      </c>
      <c r="BP8" s="10">
        <v>1</v>
      </c>
      <c r="BQ8" s="23">
        <f>BP8*C8</f>
        <v>1</v>
      </c>
      <c r="BR8" s="18">
        <f>BQ8</f>
        <v>1</v>
      </c>
      <c r="BS8" s="10">
        <v>1</v>
      </c>
      <c r="BT8" s="23">
        <f>BS8*C8</f>
        <v>1</v>
      </c>
      <c r="BU8" s="18">
        <f t="shared" si="22"/>
        <v>1</v>
      </c>
      <c r="BV8" s="10">
        <v>1</v>
      </c>
      <c r="BW8" s="23">
        <f>BV8*C8</f>
        <v>1</v>
      </c>
      <c r="BX8" s="18">
        <f t="shared" si="23"/>
        <v>1</v>
      </c>
      <c r="BY8" s="10">
        <v>1</v>
      </c>
      <c r="BZ8" s="23">
        <v>1</v>
      </c>
      <c r="CA8" s="18">
        <f t="shared" si="24"/>
        <v>1</v>
      </c>
      <c r="CB8" s="10">
        <v>1</v>
      </c>
      <c r="CC8" s="23">
        <f>CB8*C8</f>
        <v>1</v>
      </c>
      <c r="CD8" s="18">
        <f>CC8</f>
        <v>1</v>
      </c>
      <c r="CE8" s="10">
        <v>1</v>
      </c>
      <c r="CF8" s="23">
        <f t="shared" si="6"/>
        <v>1</v>
      </c>
      <c r="CG8" s="18">
        <v>0.5</v>
      </c>
      <c r="CH8" s="10">
        <v>1</v>
      </c>
      <c r="CI8" s="23">
        <f t="shared" si="7"/>
        <v>1</v>
      </c>
      <c r="CJ8" s="18">
        <f t="shared" si="25"/>
        <v>1</v>
      </c>
      <c r="CK8" s="10">
        <v>1</v>
      </c>
      <c r="CL8" s="23">
        <f>CK8*C8</f>
        <v>1</v>
      </c>
      <c r="CM8" s="18">
        <f t="shared" si="26"/>
        <v>1</v>
      </c>
      <c r="CN8" s="10">
        <v>1</v>
      </c>
      <c r="CO8" s="23">
        <f>CN8*C8</f>
        <v>1</v>
      </c>
      <c r="CP8" s="18">
        <f t="shared" si="27"/>
        <v>1</v>
      </c>
      <c r="CQ8" s="10">
        <v>1</v>
      </c>
      <c r="CR8" s="23">
        <f>CQ8*C8</f>
        <v>1</v>
      </c>
      <c r="CS8" s="18">
        <f t="shared" si="28"/>
        <v>1</v>
      </c>
      <c r="CT8" s="10">
        <v>1</v>
      </c>
      <c r="CU8" s="23">
        <f>CT8*C8</f>
        <v>1</v>
      </c>
      <c r="CV8" s="18">
        <f>CU8</f>
        <v>1</v>
      </c>
      <c r="CW8" s="10">
        <v>1</v>
      </c>
      <c r="CX8" s="23">
        <f t="shared" si="8"/>
        <v>1</v>
      </c>
      <c r="CY8" s="18">
        <v>0.5</v>
      </c>
      <c r="CZ8" s="10">
        <v>1</v>
      </c>
      <c r="DA8" s="23">
        <v>1</v>
      </c>
      <c r="DB8" s="18">
        <v>0.5</v>
      </c>
      <c r="DC8" s="10">
        <v>1</v>
      </c>
      <c r="DD8" s="23">
        <f>DC8*C8</f>
        <v>1</v>
      </c>
      <c r="DE8" s="18">
        <f>DD8</f>
        <v>1</v>
      </c>
      <c r="DF8" s="10">
        <v>1</v>
      </c>
      <c r="DG8" s="23">
        <f t="shared" si="9"/>
        <v>1</v>
      </c>
      <c r="DH8" s="18">
        <f t="shared" si="30"/>
        <v>1</v>
      </c>
      <c r="DI8" s="10">
        <v>1</v>
      </c>
      <c r="DJ8" s="23">
        <f>DI8*C8</f>
        <v>1</v>
      </c>
      <c r="DK8" s="18">
        <f>DJ8</f>
        <v>1</v>
      </c>
      <c r="DL8" s="10">
        <v>1</v>
      </c>
      <c r="DM8" s="23">
        <v>1</v>
      </c>
      <c r="DN8" s="18">
        <f t="shared" si="31"/>
        <v>1</v>
      </c>
      <c r="DO8" s="10">
        <v>1</v>
      </c>
      <c r="DP8" s="23">
        <f>DO8*C8</f>
        <v>1</v>
      </c>
      <c r="DQ8" s="18">
        <f t="shared" si="32"/>
        <v>1</v>
      </c>
      <c r="DR8" s="44">
        <f t="shared" si="10"/>
        <v>39</v>
      </c>
      <c r="DS8" s="41">
        <f t="shared" si="10"/>
        <v>39</v>
      </c>
      <c r="DT8" s="41">
        <f t="shared" si="10"/>
        <v>37</v>
      </c>
      <c r="DU8" s="91"/>
      <c r="DV8" s="91"/>
    </row>
    <row r="9" spans="1:126" s="14" customFormat="1" ht="25.5">
      <c r="A9" s="13" t="s">
        <v>20</v>
      </c>
      <c r="B9" s="10" t="s">
        <v>75</v>
      </c>
      <c r="C9" s="12">
        <f>0.002*5*40</f>
        <v>0.4</v>
      </c>
      <c r="D9" s="13" t="s">
        <v>14</v>
      </c>
      <c r="E9" s="10">
        <v>1</v>
      </c>
      <c r="F9" s="23">
        <f>E9*C9</f>
        <v>0.4</v>
      </c>
      <c r="G9" s="18">
        <f>F9</f>
        <v>0.4</v>
      </c>
      <c r="H9" s="86">
        <v>1</v>
      </c>
      <c r="I9" s="34">
        <f>C9*H9</f>
        <v>0.4</v>
      </c>
      <c r="J9" s="18">
        <f t="shared" si="11"/>
        <v>0.4</v>
      </c>
      <c r="K9" s="10">
        <v>5</v>
      </c>
      <c r="L9" s="23">
        <f>K9*C9</f>
        <v>2</v>
      </c>
      <c r="M9" s="18">
        <f>L9</f>
        <v>2</v>
      </c>
      <c r="N9" s="10">
        <v>1</v>
      </c>
      <c r="O9" s="23">
        <f>N9*C9</f>
        <v>0.4</v>
      </c>
      <c r="P9" s="18">
        <f>O9</f>
        <v>0.4</v>
      </c>
      <c r="Q9" s="10">
        <v>1</v>
      </c>
      <c r="R9" s="23">
        <f>Q9*C9</f>
        <v>0.4</v>
      </c>
      <c r="S9" s="18">
        <f>R9</f>
        <v>0.4</v>
      </c>
      <c r="T9" s="10">
        <v>1</v>
      </c>
      <c r="U9" s="23">
        <f>T9*C9</f>
        <v>0.4</v>
      </c>
      <c r="V9" s="18">
        <f t="shared" si="12"/>
        <v>0.4</v>
      </c>
      <c r="W9" s="10">
        <v>1</v>
      </c>
      <c r="X9" s="23">
        <f>W9*C9</f>
        <v>0.4</v>
      </c>
      <c r="Y9" s="18">
        <f>X9</f>
        <v>0.4</v>
      </c>
      <c r="Z9" s="10">
        <v>4</v>
      </c>
      <c r="AA9" s="23">
        <f>Z9*C9</f>
        <v>1.6</v>
      </c>
      <c r="AB9" s="18">
        <f>AA9</f>
        <v>1.6</v>
      </c>
      <c r="AC9" s="10">
        <v>1</v>
      </c>
      <c r="AD9" s="23">
        <f>AC9*C9</f>
        <v>0.4</v>
      </c>
      <c r="AE9" s="18">
        <f t="shared" si="13"/>
        <v>0.4</v>
      </c>
      <c r="AF9" s="10">
        <v>2</v>
      </c>
      <c r="AG9" s="23">
        <f t="shared" si="0"/>
        <v>0.8</v>
      </c>
      <c r="AH9" s="18">
        <f t="shared" si="14"/>
        <v>0.8</v>
      </c>
      <c r="AI9" s="10">
        <v>1</v>
      </c>
      <c r="AJ9" s="23">
        <f>AI9*C9</f>
        <v>0.4</v>
      </c>
      <c r="AK9" s="18">
        <f t="shared" si="15"/>
        <v>0.4</v>
      </c>
      <c r="AL9" s="10">
        <v>1</v>
      </c>
      <c r="AM9" s="23">
        <f>AL9*C9</f>
        <v>0.4</v>
      </c>
      <c r="AN9" s="18">
        <f>AM9</f>
        <v>0.4</v>
      </c>
      <c r="AO9" s="10">
        <v>4</v>
      </c>
      <c r="AP9" s="23">
        <f t="shared" si="1"/>
        <v>1.6</v>
      </c>
      <c r="AQ9" s="18">
        <f t="shared" si="16"/>
        <v>1.6</v>
      </c>
      <c r="AR9" s="10">
        <v>1</v>
      </c>
      <c r="AS9" s="23">
        <f t="shared" si="2"/>
        <v>0.4</v>
      </c>
      <c r="AT9" s="18">
        <f t="shared" si="17"/>
        <v>0.4</v>
      </c>
      <c r="AU9" s="10">
        <v>1</v>
      </c>
      <c r="AV9" s="23">
        <f t="shared" si="3"/>
        <v>0.4</v>
      </c>
      <c r="AW9" s="18">
        <f t="shared" si="18"/>
        <v>0.4</v>
      </c>
      <c r="AX9" s="10">
        <v>1</v>
      </c>
      <c r="AY9" s="23">
        <f t="shared" si="4"/>
        <v>0.4</v>
      </c>
      <c r="AZ9" s="18">
        <f t="shared" si="19"/>
        <v>0.4</v>
      </c>
      <c r="BA9" s="10">
        <v>1</v>
      </c>
      <c r="BB9" s="23">
        <f>BA9*C9</f>
        <v>0.4</v>
      </c>
      <c r="BC9" s="18">
        <f>BB9</f>
        <v>0.4</v>
      </c>
      <c r="BD9" s="10">
        <v>1</v>
      </c>
      <c r="BE9" s="23">
        <f t="shared" si="5"/>
        <v>0.4</v>
      </c>
      <c r="BF9" s="18">
        <f t="shared" si="20"/>
        <v>0.4</v>
      </c>
      <c r="BG9" s="10">
        <v>1</v>
      </c>
      <c r="BH9" s="23">
        <f>BG9*C9</f>
        <v>0.4</v>
      </c>
      <c r="BI9" s="18">
        <f>BH9</f>
        <v>0.4</v>
      </c>
      <c r="BJ9" s="10">
        <v>1</v>
      </c>
      <c r="BK9" s="23">
        <f>BJ9*C9</f>
        <v>0.4</v>
      </c>
      <c r="BL9" s="18">
        <f>BK9</f>
        <v>0.4</v>
      </c>
      <c r="BM9" s="10">
        <v>1</v>
      </c>
      <c r="BN9" s="23">
        <f>BM9*C9</f>
        <v>0.4</v>
      </c>
      <c r="BO9" s="18">
        <f t="shared" si="21"/>
        <v>0.4</v>
      </c>
      <c r="BP9" s="10">
        <v>1</v>
      </c>
      <c r="BQ9" s="23">
        <f>BP9*C9</f>
        <v>0.4</v>
      </c>
      <c r="BR9" s="18">
        <f>BQ9</f>
        <v>0.4</v>
      </c>
      <c r="BS9" s="10">
        <v>1</v>
      </c>
      <c r="BT9" s="23">
        <f>BS9*C9</f>
        <v>0.4</v>
      </c>
      <c r="BU9" s="18">
        <f t="shared" si="22"/>
        <v>0.4</v>
      </c>
      <c r="BV9" s="10">
        <v>1</v>
      </c>
      <c r="BW9" s="23">
        <f>C9*BV9</f>
        <v>0.4</v>
      </c>
      <c r="BX9" s="18">
        <f t="shared" si="23"/>
        <v>0.4</v>
      </c>
      <c r="BY9" s="10">
        <v>1</v>
      </c>
      <c r="BZ9" s="23">
        <f>BY9*C9</f>
        <v>0.4</v>
      </c>
      <c r="CA9" s="18">
        <f t="shared" si="24"/>
        <v>0.4</v>
      </c>
      <c r="CB9" s="10">
        <v>1</v>
      </c>
      <c r="CC9" s="23">
        <f>CB9*C9</f>
        <v>0.4</v>
      </c>
      <c r="CD9" s="18">
        <f>CC9</f>
        <v>0.4</v>
      </c>
      <c r="CE9" s="10">
        <v>1</v>
      </c>
      <c r="CF9" s="23">
        <f t="shared" si="6"/>
        <v>0.4</v>
      </c>
      <c r="CG9" s="18">
        <f>CF9-0.09014</f>
        <v>0.30986</v>
      </c>
      <c r="CH9" s="10">
        <v>1</v>
      </c>
      <c r="CI9" s="23">
        <f t="shared" si="7"/>
        <v>0.4</v>
      </c>
      <c r="CJ9" s="18">
        <f t="shared" si="25"/>
        <v>0.4</v>
      </c>
      <c r="CK9" s="10">
        <v>1</v>
      </c>
      <c r="CL9" s="23">
        <f>CK9*C9</f>
        <v>0.4</v>
      </c>
      <c r="CM9" s="18">
        <f t="shared" si="26"/>
        <v>0.4</v>
      </c>
      <c r="CN9" s="10">
        <v>1</v>
      </c>
      <c r="CO9" s="23">
        <f>C9*CN9</f>
        <v>0.4</v>
      </c>
      <c r="CP9" s="18">
        <f t="shared" si="27"/>
        <v>0.4</v>
      </c>
      <c r="CQ9" s="10">
        <v>2</v>
      </c>
      <c r="CR9" s="23">
        <f>CQ9*C9</f>
        <v>0.8</v>
      </c>
      <c r="CS9" s="18">
        <f t="shared" si="28"/>
        <v>0.8</v>
      </c>
      <c r="CT9" s="10">
        <v>5</v>
      </c>
      <c r="CU9" s="23">
        <f>CT9*C9</f>
        <v>2</v>
      </c>
      <c r="CV9" s="18">
        <f>CU9</f>
        <v>2</v>
      </c>
      <c r="CW9" s="10">
        <v>1</v>
      </c>
      <c r="CX9" s="23">
        <f t="shared" si="8"/>
        <v>0.4</v>
      </c>
      <c r="CY9" s="18">
        <f t="shared" si="29"/>
        <v>0.4</v>
      </c>
      <c r="CZ9" s="10">
        <v>1</v>
      </c>
      <c r="DA9" s="23">
        <f>CZ9*C9</f>
        <v>0.4</v>
      </c>
      <c r="DB9" s="93">
        <f>DA9</f>
        <v>0.4</v>
      </c>
      <c r="DC9" s="10">
        <v>1</v>
      </c>
      <c r="DD9" s="23">
        <f>DC9*C9</f>
        <v>0.4</v>
      </c>
      <c r="DE9" s="18">
        <f>DD9</f>
        <v>0.4</v>
      </c>
      <c r="DF9" s="10">
        <v>1</v>
      </c>
      <c r="DG9" s="23">
        <f t="shared" si="9"/>
        <v>0.4</v>
      </c>
      <c r="DH9" s="18">
        <f t="shared" si="30"/>
        <v>0.4</v>
      </c>
      <c r="DI9" s="10">
        <v>1</v>
      </c>
      <c r="DJ9" s="23">
        <f>DI9*C9</f>
        <v>0.4</v>
      </c>
      <c r="DK9" s="18">
        <f>DJ9</f>
        <v>0.4</v>
      </c>
      <c r="DL9" s="10">
        <v>1</v>
      </c>
      <c r="DM9" s="23">
        <f>DL9*C9</f>
        <v>0.4</v>
      </c>
      <c r="DN9" s="18">
        <f t="shared" si="31"/>
        <v>0.4</v>
      </c>
      <c r="DO9" s="10">
        <v>1</v>
      </c>
      <c r="DP9" s="23">
        <f>DO9*C9</f>
        <v>0.4</v>
      </c>
      <c r="DQ9" s="18">
        <f t="shared" si="32"/>
        <v>0.4</v>
      </c>
      <c r="DR9" s="44">
        <f t="shared" si="10"/>
        <v>55</v>
      </c>
      <c r="DS9" s="41">
        <f t="shared" si="10"/>
        <v>21.999999999999993</v>
      </c>
      <c r="DT9" s="41">
        <f t="shared" si="10"/>
        <v>21.909859999999995</v>
      </c>
      <c r="DU9" s="91"/>
      <c r="DV9" s="91"/>
    </row>
    <row r="10" spans="1:126" s="14" customFormat="1" ht="25.5">
      <c r="A10" s="13" t="s">
        <v>21</v>
      </c>
      <c r="B10" s="10" t="s">
        <v>145</v>
      </c>
      <c r="C10" s="12">
        <v>2</v>
      </c>
      <c r="D10" s="13" t="s">
        <v>7</v>
      </c>
      <c r="E10" s="10">
        <v>1</v>
      </c>
      <c r="F10" s="23">
        <f>E10*$C10</f>
        <v>2</v>
      </c>
      <c r="G10" s="18">
        <f>F10</f>
        <v>2</v>
      </c>
      <c r="H10" s="10">
        <v>1</v>
      </c>
      <c r="I10" s="23">
        <f>H10*$C10</f>
        <v>2</v>
      </c>
      <c r="J10" s="18">
        <v>1</v>
      </c>
      <c r="K10" s="10">
        <v>1</v>
      </c>
      <c r="L10" s="23">
        <f>K10*$C10</f>
        <v>2</v>
      </c>
      <c r="M10" s="18">
        <f>L10</f>
        <v>2</v>
      </c>
      <c r="N10" s="10">
        <v>1</v>
      </c>
      <c r="O10" s="23">
        <f>N10*$C10</f>
        <v>2</v>
      </c>
      <c r="P10" s="18">
        <f>O10</f>
        <v>2</v>
      </c>
      <c r="Q10" s="10">
        <v>1</v>
      </c>
      <c r="R10" s="23">
        <f>Q10*$C10</f>
        <v>2</v>
      </c>
      <c r="S10" s="18">
        <f>R10</f>
        <v>2</v>
      </c>
      <c r="T10" s="10">
        <v>1</v>
      </c>
      <c r="U10" s="23">
        <f>T10*$C10</f>
        <v>2</v>
      </c>
      <c r="V10" s="18">
        <f t="shared" si="12"/>
        <v>2</v>
      </c>
      <c r="W10" s="10">
        <v>1</v>
      </c>
      <c r="X10" s="23">
        <f>W10*$C10</f>
        <v>2</v>
      </c>
      <c r="Y10" s="18">
        <f>X10</f>
        <v>2</v>
      </c>
      <c r="Z10" s="10">
        <v>1</v>
      </c>
      <c r="AA10" s="23">
        <f>Z10*$C10</f>
        <v>2</v>
      </c>
      <c r="AB10" s="18">
        <f>AA10</f>
        <v>2</v>
      </c>
      <c r="AC10" s="10">
        <v>1</v>
      </c>
      <c r="AD10" s="23">
        <f>AC10*$C10</f>
        <v>2</v>
      </c>
      <c r="AE10" s="18">
        <f t="shared" si="13"/>
        <v>2</v>
      </c>
      <c r="AF10" s="10">
        <v>1</v>
      </c>
      <c r="AG10" s="23">
        <f>AF10*$C10</f>
        <v>2</v>
      </c>
      <c r="AH10" s="18">
        <f t="shared" si="14"/>
        <v>2</v>
      </c>
      <c r="AI10" s="10">
        <v>1</v>
      </c>
      <c r="AJ10" s="23">
        <f>AI10*$C10</f>
        <v>2</v>
      </c>
      <c r="AK10" s="18">
        <f t="shared" si="15"/>
        <v>2</v>
      </c>
      <c r="AL10" s="10">
        <v>1</v>
      </c>
      <c r="AM10" s="23">
        <v>2</v>
      </c>
      <c r="AN10" s="18">
        <v>1</v>
      </c>
      <c r="AO10" s="10">
        <v>1</v>
      </c>
      <c r="AP10" s="23">
        <f>AO10*$C10</f>
        <v>2</v>
      </c>
      <c r="AQ10" s="18">
        <f t="shared" si="16"/>
        <v>2</v>
      </c>
      <c r="AR10" s="10">
        <v>1</v>
      </c>
      <c r="AS10" s="23">
        <f>AR10*$C10</f>
        <v>2</v>
      </c>
      <c r="AT10" s="18">
        <f t="shared" si="17"/>
        <v>2</v>
      </c>
      <c r="AU10" s="10">
        <v>1</v>
      </c>
      <c r="AV10" s="23">
        <f>AU10*$C10</f>
        <v>2</v>
      </c>
      <c r="AW10" s="18">
        <f t="shared" si="18"/>
        <v>2</v>
      </c>
      <c r="AX10" s="10">
        <v>1</v>
      </c>
      <c r="AY10" s="23">
        <f>AX10*$C10</f>
        <v>2</v>
      </c>
      <c r="AZ10" s="18">
        <f t="shared" si="19"/>
        <v>2</v>
      </c>
      <c r="BA10" s="10">
        <v>1</v>
      </c>
      <c r="BB10" s="23">
        <f>BA10*$C10</f>
        <v>2</v>
      </c>
      <c r="BC10" s="18">
        <f>BB10</f>
        <v>2</v>
      </c>
      <c r="BD10" s="10">
        <v>1</v>
      </c>
      <c r="BE10" s="23">
        <f>BD10*$C10</f>
        <v>2</v>
      </c>
      <c r="BF10" s="18">
        <f t="shared" si="20"/>
        <v>2</v>
      </c>
      <c r="BG10" s="10">
        <v>1</v>
      </c>
      <c r="BH10" s="23">
        <f>BG10*$C10</f>
        <v>2</v>
      </c>
      <c r="BI10" s="18">
        <v>1</v>
      </c>
      <c r="BJ10" s="10">
        <v>1</v>
      </c>
      <c r="BK10" s="23">
        <f>BJ10*$C10</f>
        <v>2</v>
      </c>
      <c r="BL10" s="18">
        <f>BK10</f>
        <v>2</v>
      </c>
      <c r="BM10" s="10">
        <v>1</v>
      </c>
      <c r="BN10" s="23">
        <f>BM10*$C10</f>
        <v>2</v>
      </c>
      <c r="BO10" s="18">
        <f t="shared" si="21"/>
        <v>2</v>
      </c>
      <c r="BP10" s="10">
        <v>1</v>
      </c>
      <c r="BQ10" s="23">
        <f>BP10*$C10</f>
        <v>2</v>
      </c>
      <c r="BR10" s="18">
        <f>BQ10</f>
        <v>2</v>
      </c>
      <c r="BS10" s="10">
        <v>1</v>
      </c>
      <c r="BT10" s="23">
        <f>BS10*$C10</f>
        <v>2</v>
      </c>
      <c r="BU10" s="18">
        <f t="shared" si="22"/>
        <v>2</v>
      </c>
      <c r="BV10" s="10">
        <v>1</v>
      </c>
      <c r="BW10" s="23">
        <f>BV10*$C10</f>
        <v>2</v>
      </c>
      <c r="BX10" s="18">
        <f t="shared" si="23"/>
        <v>2</v>
      </c>
      <c r="BY10" s="10">
        <v>1</v>
      </c>
      <c r="BZ10" s="23">
        <f>BY10*$C10</f>
        <v>2</v>
      </c>
      <c r="CA10" s="18">
        <f t="shared" si="24"/>
        <v>2</v>
      </c>
      <c r="CB10" s="10">
        <v>1</v>
      </c>
      <c r="CC10" s="23">
        <f>CB10*$C10</f>
        <v>2</v>
      </c>
      <c r="CD10" s="18">
        <f>CC10</f>
        <v>2</v>
      </c>
      <c r="CE10" s="10">
        <v>1</v>
      </c>
      <c r="CF10" s="23">
        <f>CE10*$C10</f>
        <v>2</v>
      </c>
      <c r="CG10" s="18">
        <v>1</v>
      </c>
      <c r="CH10" s="10">
        <v>1</v>
      </c>
      <c r="CI10" s="23">
        <f>CH10*$C10</f>
        <v>2</v>
      </c>
      <c r="CJ10" s="18">
        <f t="shared" si="25"/>
        <v>2</v>
      </c>
      <c r="CK10" s="10">
        <v>1</v>
      </c>
      <c r="CL10" s="23">
        <f>CK10*$C10</f>
        <v>2</v>
      </c>
      <c r="CM10" s="18">
        <f t="shared" si="26"/>
        <v>2</v>
      </c>
      <c r="CN10" s="10">
        <v>1</v>
      </c>
      <c r="CO10" s="23">
        <f>CN10*$C10</f>
        <v>2</v>
      </c>
      <c r="CP10" s="18">
        <f t="shared" si="27"/>
        <v>2</v>
      </c>
      <c r="CQ10" s="10">
        <v>1</v>
      </c>
      <c r="CR10" s="23">
        <f>CQ10*$C10</f>
        <v>2</v>
      </c>
      <c r="CS10" s="18">
        <f t="shared" si="28"/>
        <v>2</v>
      </c>
      <c r="CT10" s="10">
        <v>1</v>
      </c>
      <c r="CU10" s="23">
        <f>CT10*$C10</f>
        <v>2</v>
      </c>
      <c r="CV10" s="18">
        <f>CU10</f>
        <v>2</v>
      </c>
      <c r="CW10" s="10">
        <v>1</v>
      </c>
      <c r="CX10" s="23">
        <f>CW10*$C10</f>
        <v>2</v>
      </c>
      <c r="CY10" s="18">
        <v>1</v>
      </c>
      <c r="CZ10" s="10">
        <v>1</v>
      </c>
      <c r="DA10" s="23">
        <f>CZ10*$C10</f>
        <v>2</v>
      </c>
      <c r="DB10" s="93">
        <v>1</v>
      </c>
      <c r="DC10" s="10">
        <v>1</v>
      </c>
      <c r="DD10" s="23">
        <f>DC10*$C10</f>
        <v>2</v>
      </c>
      <c r="DE10" s="18">
        <f>DD10</f>
        <v>2</v>
      </c>
      <c r="DF10" s="10">
        <v>1</v>
      </c>
      <c r="DG10" s="23">
        <f>DF10*$C10</f>
        <v>2</v>
      </c>
      <c r="DH10" s="18">
        <f t="shared" si="30"/>
        <v>2</v>
      </c>
      <c r="DI10" s="10">
        <v>1</v>
      </c>
      <c r="DJ10" s="23">
        <f>DI10*$C10</f>
        <v>2</v>
      </c>
      <c r="DK10" s="18">
        <f>DJ10</f>
        <v>2</v>
      </c>
      <c r="DL10" s="10">
        <v>1</v>
      </c>
      <c r="DM10" s="23">
        <f>DL10*$C10</f>
        <v>2</v>
      </c>
      <c r="DN10" s="18">
        <f t="shared" si="31"/>
        <v>2</v>
      </c>
      <c r="DO10" s="10">
        <v>1</v>
      </c>
      <c r="DP10" s="23">
        <f>DO10*$C10</f>
        <v>2</v>
      </c>
      <c r="DQ10" s="18">
        <f t="shared" si="32"/>
        <v>2</v>
      </c>
      <c r="DR10" s="44">
        <f t="shared" si="10"/>
        <v>39</v>
      </c>
      <c r="DS10" s="41">
        <f t="shared" si="10"/>
        <v>78</v>
      </c>
      <c r="DT10" s="41">
        <f t="shared" si="10"/>
        <v>72</v>
      </c>
      <c r="DU10" s="91"/>
      <c r="DV10" s="91"/>
    </row>
    <row r="11" spans="1:126" ht="25.5">
      <c r="A11" s="13" t="s">
        <v>22</v>
      </c>
      <c r="B11" s="10" t="s">
        <v>156</v>
      </c>
      <c r="C11" s="12">
        <v>0.002</v>
      </c>
      <c r="D11" s="6" t="s">
        <v>157</v>
      </c>
      <c r="E11" s="10">
        <v>1434</v>
      </c>
      <c r="F11" s="18">
        <f>E11*C11</f>
        <v>2.868</v>
      </c>
      <c r="G11" s="18">
        <f>F11</f>
        <v>2.868</v>
      </c>
      <c r="H11" s="10">
        <v>351</v>
      </c>
      <c r="I11" s="18">
        <f>H11*C11</f>
        <v>0.7020000000000001</v>
      </c>
      <c r="J11" s="18">
        <f t="shared" si="11"/>
        <v>0.7020000000000001</v>
      </c>
      <c r="K11" s="10">
        <v>1182</v>
      </c>
      <c r="L11" s="18">
        <f>C11*K11</f>
        <v>2.364</v>
      </c>
      <c r="M11" s="18">
        <f>L11</f>
        <v>2.364</v>
      </c>
      <c r="N11" s="10">
        <v>1226</v>
      </c>
      <c r="O11" s="18">
        <f>N11*C11</f>
        <v>2.452</v>
      </c>
      <c r="P11" s="18">
        <f>O11</f>
        <v>2.452</v>
      </c>
      <c r="Q11" s="10">
        <v>793</v>
      </c>
      <c r="R11" s="18">
        <f>Q11*C11</f>
        <v>1.586</v>
      </c>
      <c r="S11" s="18">
        <f>R11</f>
        <v>1.586</v>
      </c>
      <c r="T11" s="10">
        <v>996</v>
      </c>
      <c r="U11" s="18">
        <f>T11*C11</f>
        <v>1.992</v>
      </c>
      <c r="V11" s="18">
        <f t="shared" si="12"/>
        <v>1.992</v>
      </c>
      <c r="W11" s="10">
        <v>1226</v>
      </c>
      <c r="X11" s="18">
        <f>C11*W11</f>
        <v>2.452</v>
      </c>
      <c r="Y11" s="18">
        <f>X11</f>
        <v>2.452</v>
      </c>
      <c r="Z11" s="10">
        <v>702</v>
      </c>
      <c r="AA11" s="18">
        <f>Z11*C11</f>
        <v>1.4040000000000001</v>
      </c>
      <c r="AB11" s="18">
        <f>AA11</f>
        <v>1.4040000000000001</v>
      </c>
      <c r="AC11" s="10">
        <v>1512</v>
      </c>
      <c r="AD11" s="18">
        <f>AC11*C11</f>
        <v>3.024</v>
      </c>
      <c r="AE11" s="18">
        <f t="shared" si="13"/>
        <v>3.024</v>
      </c>
      <c r="AF11" s="10">
        <v>2027</v>
      </c>
      <c r="AG11" s="18">
        <f>AF11*C11</f>
        <v>4.054</v>
      </c>
      <c r="AH11" s="18">
        <f t="shared" si="14"/>
        <v>4.054</v>
      </c>
      <c r="AI11" s="10">
        <v>1732</v>
      </c>
      <c r="AJ11" s="18">
        <f>AI11*C11</f>
        <v>3.464</v>
      </c>
      <c r="AK11" s="18">
        <f t="shared" si="15"/>
        <v>3.464</v>
      </c>
      <c r="AL11" s="10">
        <v>1130</v>
      </c>
      <c r="AM11" s="18">
        <f>AL11*C11</f>
        <v>2.2600000000000002</v>
      </c>
      <c r="AN11" s="18">
        <f>AM11</f>
        <v>2.2600000000000002</v>
      </c>
      <c r="AO11" s="10">
        <v>857</v>
      </c>
      <c r="AP11" s="18">
        <f>AO11*C11</f>
        <v>1.714</v>
      </c>
      <c r="AQ11" s="18">
        <f t="shared" si="16"/>
        <v>1.714</v>
      </c>
      <c r="AR11" s="10">
        <v>549</v>
      </c>
      <c r="AS11" s="18">
        <f>AR11*C11</f>
        <v>1.098</v>
      </c>
      <c r="AT11" s="18">
        <f t="shared" si="17"/>
        <v>1.098</v>
      </c>
      <c r="AU11" s="10">
        <v>615</v>
      </c>
      <c r="AV11" s="18">
        <f>AU11*C11</f>
        <v>1.23</v>
      </c>
      <c r="AW11" s="18">
        <f t="shared" si="18"/>
        <v>1.23</v>
      </c>
      <c r="AX11" s="10">
        <v>1199</v>
      </c>
      <c r="AY11" s="18">
        <f>AX11*C11</f>
        <v>2.398</v>
      </c>
      <c r="AZ11" s="18">
        <f t="shared" si="19"/>
        <v>2.398</v>
      </c>
      <c r="BA11" s="95">
        <v>551</v>
      </c>
      <c r="BB11" s="18">
        <f>BA11*C11</f>
        <v>1.102</v>
      </c>
      <c r="BC11" s="18">
        <f>BB11</f>
        <v>1.102</v>
      </c>
      <c r="BD11" s="10">
        <v>825</v>
      </c>
      <c r="BE11" s="18">
        <f>BD11*C11</f>
        <v>1.6500000000000001</v>
      </c>
      <c r="BF11" s="18">
        <f t="shared" si="20"/>
        <v>1.6500000000000001</v>
      </c>
      <c r="BG11" s="10">
        <v>486</v>
      </c>
      <c r="BH11" s="18">
        <f>BG11*C11</f>
        <v>0.972</v>
      </c>
      <c r="BI11" s="18">
        <f>BH11</f>
        <v>0.972</v>
      </c>
      <c r="BJ11" s="10">
        <v>853</v>
      </c>
      <c r="BK11" s="18">
        <f>BJ11*C11</f>
        <v>1.706</v>
      </c>
      <c r="BL11" s="18">
        <f>BK11</f>
        <v>1.706</v>
      </c>
      <c r="BM11" s="10">
        <v>1962</v>
      </c>
      <c r="BN11" s="18">
        <f>BM11*C11</f>
        <v>3.924</v>
      </c>
      <c r="BO11" s="18">
        <f t="shared" si="21"/>
        <v>3.924</v>
      </c>
      <c r="BP11" s="10">
        <v>652</v>
      </c>
      <c r="BQ11" s="18">
        <f>BP11*C11</f>
        <v>1.304</v>
      </c>
      <c r="BR11" s="18">
        <f>BQ11</f>
        <v>1.304</v>
      </c>
      <c r="BS11" s="10">
        <v>1691</v>
      </c>
      <c r="BT11" s="18">
        <f>BS11*C11</f>
        <v>3.382</v>
      </c>
      <c r="BU11" s="18">
        <f t="shared" si="22"/>
        <v>3.382</v>
      </c>
      <c r="BV11" s="10">
        <v>1369</v>
      </c>
      <c r="BW11" s="18">
        <f>BV11*C11</f>
        <v>2.738</v>
      </c>
      <c r="BX11" s="18">
        <f t="shared" si="23"/>
        <v>2.738</v>
      </c>
      <c r="BY11" s="10">
        <v>996</v>
      </c>
      <c r="BZ11" s="18">
        <f>BY11*C11</f>
        <v>1.992</v>
      </c>
      <c r="CA11" s="18">
        <f t="shared" si="24"/>
        <v>1.992</v>
      </c>
      <c r="CB11" s="10">
        <v>1980</v>
      </c>
      <c r="CC11" s="18">
        <f>C11*CB11</f>
        <v>3.96</v>
      </c>
      <c r="CD11" s="18">
        <f>CC11</f>
        <v>3.96</v>
      </c>
      <c r="CE11" s="10">
        <v>192</v>
      </c>
      <c r="CF11" s="18">
        <f>CE11*C11</f>
        <v>0.384</v>
      </c>
      <c r="CG11" s="18">
        <f>CF11</f>
        <v>0.384</v>
      </c>
      <c r="CH11" s="10">
        <v>1397</v>
      </c>
      <c r="CI11" s="18">
        <f>CH11*C11</f>
        <v>2.794</v>
      </c>
      <c r="CJ11" s="18">
        <f t="shared" si="25"/>
        <v>2.794</v>
      </c>
      <c r="CK11" s="10">
        <v>1310</v>
      </c>
      <c r="CL11" s="18">
        <f>CK11*C11</f>
        <v>2.62</v>
      </c>
      <c r="CM11" s="18">
        <f t="shared" si="26"/>
        <v>2.62</v>
      </c>
      <c r="CN11" s="10">
        <v>767</v>
      </c>
      <c r="CO11" s="18">
        <f>CN11*C11</f>
        <v>1.534</v>
      </c>
      <c r="CP11" s="18">
        <f t="shared" si="27"/>
        <v>1.534</v>
      </c>
      <c r="CQ11" s="10">
        <v>1657</v>
      </c>
      <c r="CR11" s="18">
        <f>CQ11*C11</f>
        <v>3.314</v>
      </c>
      <c r="CS11" s="18">
        <f t="shared" si="28"/>
        <v>3.314</v>
      </c>
      <c r="CT11" s="10">
        <v>1505</v>
      </c>
      <c r="CU11" s="18">
        <f>CT11*C11</f>
        <v>3.0100000000000002</v>
      </c>
      <c r="CV11" s="18">
        <f>CU11</f>
        <v>3.0100000000000002</v>
      </c>
      <c r="CW11" s="10">
        <v>269</v>
      </c>
      <c r="CX11" s="18">
        <f>CW11*C11</f>
        <v>0.538</v>
      </c>
      <c r="CY11" s="18">
        <f t="shared" si="29"/>
        <v>0.538</v>
      </c>
      <c r="CZ11" s="10">
        <v>232</v>
      </c>
      <c r="DA11" s="18">
        <f>CZ11*C11</f>
        <v>0.464</v>
      </c>
      <c r="DB11" s="18">
        <f>DA11</f>
        <v>0.464</v>
      </c>
      <c r="DC11" s="10">
        <v>1204</v>
      </c>
      <c r="DD11" s="18">
        <f>DC11*C11</f>
        <v>2.408</v>
      </c>
      <c r="DE11" s="18">
        <f>DD11</f>
        <v>2.408</v>
      </c>
      <c r="DF11" s="10">
        <v>1314</v>
      </c>
      <c r="DG11" s="18">
        <f>DF11*C11</f>
        <v>2.628</v>
      </c>
      <c r="DH11" s="18">
        <f t="shared" si="30"/>
        <v>2.628</v>
      </c>
      <c r="DI11" s="10">
        <v>1111</v>
      </c>
      <c r="DJ11" s="18">
        <f>DI11*C11</f>
        <v>2.222</v>
      </c>
      <c r="DK11" s="18">
        <f>DJ11</f>
        <v>2.222</v>
      </c>
      <c r="DL11" s="10">
        <v>1135</v>
      </c>
      <c r="DM11" s="18">
        <f>DL11*C11</f>
        <v>2.27</v>
      </c>
      <c r="DN11" s="18">
        <f t="shared" si="31"/>
        <v>2.27</v>
      </c>
      <c r="DO11" s="10">
        <v>1645</v>
      </c>
      <c r="DP11" s="18">
        <f>DO11*C11</f>
        <v>3.29</v>
      </c>
      <c r="DQ11" s="18">
        <f t="shared" si="32"/>
        <v>3.29</v>
      </c>
      <c r="DR11" s="44">
        <f t="shared" si="10"/>
        <v>42634</v>
      </c>
      <c r="DS11" s="41">
        <f t="shared" si="10"/>
        <v>85.26799999999999</v>
      </c>
      <c r="DT11" s="41">
        <f t="shared" si="10"/>
        <v>85.26799999999999</v>
      </c>
      <c r="DU11" s="91"/>
      <c r="DV11" s="91"/>
    </row>
    <row r="12" spans="1:126" ht="25.5">
      <c r="A12" s="13" t="s">
        <v>23</v>
      </c>
      <c r="B12" s="5" t="s">
        <v>158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91"/>
      <c r="DV12" s="91"/>
    </row>
    <row r="13" spans="1:126" ht="12.75">
      <c r="A13" s="6" t="s">
        <v>56</v>
      </c>
      <c r="B13" s="5" t="s">
        <v>193</v>
      </c>
      <c r="C13" s="8">
        <v>0.05</v>
      </c>
      <c r="D13" s="6" t="s">
        <v>146</v>
      </c>
      <c r="E13" s="5"/>
      <c r="F13" s="18">
        <v>8.49662</v>
      </c>
      <c r="G13" s="18">
        <v>8.49662</v>
      </c>
      <c r="H13" s="86"/>
      <c r="I13" s="18">
        <f>0.73736+1.5</f>
        <v>2.23736</v>
      </c>
      <c r="J13" s="18">
        <f>0.73736+1.5</f>
        <v>2.23736</v>
      </c>
      <c r="K13" s="5"/>
      <c r="L13" s="18">
        <v>8.673950000000001</v>
      </c>
      <c r="M13" s="18">
        <v>8.673950000000001</v>
      </c>
      <c r="N13" s="5"/>
      <c r="O13" s="18">
        <v>6.68741</v>
      </c>
      <c r="P13" s="18">
        <v>6.68741</v>
      </c>
      <c r="Q13" s="5"/>
      <c r="R13" s="18">
        <v>14.318599999999996</v>
      </c>
      <c r="S13" s="18">
        <v>14.318599999999996</v>
      </c>
      <c r="T13" s="5"/>
      <c r="U13" s="18">
        <v>11.948729999999998</v>
      </c>
      <c r="V13" s="18">
        <v>11.948729999999998</v>
      </c>
      <c r="W13" s="5"/>
      <c r="X13" s="18">
        <v>11.78908</v>
      </c>
      <c r="Y13" s="18">
        <v>11.78908</v>
      </c>
      <c r="Z13" s="5"/>
      <c r="AA13" s="18">
        <v>4.834480000000001</v>
      </c>
      <c r="AB13" s="18">
        <v>4.834480000000001</v>
      </c>
      <c r="AC13" s="5"/>
      <c r="AD13" s="18">
        <v>14.91189</v>
      </c>
      <c r="AE13" s="18">
        <v>14.91189</v>
      </c>
      <c r="AF13" s="5"/>
      <c r="AG13" s="18">
        <v>22.366449999999997</v>
      </c>
      <c r="AH13" s="18">
        <v>22.366449999999997</v>
      </c>
      <c r="AI13" s="5"/>
      <c r="AJ13" s="18">
        <v>49.4644</v>
      </c>
      <c r="AK13" s="18">
        <v>49.4644</v>
      </c>
      <c r="AL13" s="5"/>
      <c r="AM13" s="18">
        <f>0.87754+1.5+0.5</f>
        <v>2.8775399999999998</v>
      </c>
      <c r="AN13" s="18">
        <f>0.87754+1.5+0.5</f>
        <v>2.8775399999999998</v>
      </c>
      <c r="AO13" s="5"/>
      <c r="AP13" s="18">
        <v>5.329199999999998</v>
      </c>
      <c r="AQ13" s="18">
        <v>5.329199999999998</v>
      </c>
      <c r="AR13" s="5"/>
      <c r="AS13" s="48">
        <v>8.035499999999999</v>
      </c>
      <c r="AT13" s="48">
        <v>8.035499999999999</v>
      </c>
      <c r="AU13" s="5"/>
      <c r="AV13" s="18">
        <f>15.2-8.728</f>
        <v>6.4719999999999995</v>
      </c>
      <c r="AW13" s="18">
        <f>15.2-8.728</f>
        <v>6.4719999999999995</v>
      </c>
      <c r="AX13" s="5"/>
      <c r="AY13" s="18">
        <v>11.275590000000001</v>
      </c>
      <c r="AZ13" s="18">
        <v>11.275590000000001</v>
      </c>
      <c r="BA13" s="5"/>
      <c r="BB13" s="18">
        <v>5.960529999999999</v>
      </c>
      <c r="BC13" s="18">
        <v>5.960529999999999</v>
      </c>
      <c r="BD13" s="5"/>
      <c r="BE13" s="18">
        <v>3.126409999999998</v>
      </c>
      <c r="BF13" s="18">
        <v>3.126409999999998</v>
      </c>
      <c r="BG13" s="5"/>
      <c r="BH13" s="18">
        <f>1.4793+1</f>
        <v>2.4793000000000003</v>
      </c>
      <c r="BI13" s="18">
        <f>1.4793+1</f>
        <v>2.4793000000000003</v>
      </c>
      <c r="BJ13" s="5"/>
      <c r="BK13" s="18">
        <v>7.636409999999996</v>
      </c>
      <c r="BL13" s="18">
        <v>7.636409999999996</v>
      </c>
      <c r="BM13" s="5"/>
      <c r="BN13" s="18">
        <v>23.11263</v>
      </c>
      <c r="BO13" s="18">
        <v>23.11263</v>
      </c>
      <c r="BP13" s="5"/>
      <c r="BQ13" s="18">
        <v>3.2708700000000004</v>
      </c>
      <c r="BR13" s="18">
        <v>3.2708700000000004</v>
      </c>
      <c r="BS13" s="5"/>
      <c r="BT13" s="18">
        <v>22.37114</v>
      </c>
      <c r="BU13" s="18">
        <v>22.37114</v>
      </c>
      <c r="BV13" s="5"/>
      <c r="BW13" s="48">
        <v>5.897409999999997</v>
      </c>
      <c r="BX13" s="48">
        <v>5.897409999999997</v>
      </c>
      <c r="BY13" s="5"/>
      <c r="BZ13" s="18">
        <v>8.43278</v>
      </c>
      <c r="CA13" s="18">
        <v>8.43278</v>
      </c>
      <c r="CB13" s="5"/>
      <c r="CC13" s="18">
        <v>18.837069999999997</v>
      </c>
      <c r="CD13" s="18">
        <v>18.837069999999997</v>
      </c>
      <c r="CE13" s="5"/>
      <c r="CF13" s="23">
        <v>0</v>
      </c>
      <c r="CG13" s="18">
        <v>0</v>
      </c>
      <c r="CH13" s="5"/>
      <c r="CI13" s="18">
        <v>11.644439999999994</v>
      </c>
      <c r="CJ13" s="18">
        <v>11.644439999999994</v>
      </c>
      <c r="CK13" s="5"/>
      <c r="CL13" s="18">
        <v>15.194629999999993</v>
      </c>
      <c r="CM13" s="18">
        <v>15.194629999999993</v>
      </c>
      <c r="CN13" s="5"/>
      <c r="CO13" s="18">
        <v>6.054819999999999</v>
      </c>
      <c r="CP13" s="18">
        <v>6.054819999999999</v>
      </c>
      <c r="CQ13" s="5"/>
      <c r="CR13" s="18">
        <v>21.741529999999997</v>
      </c>
      <c r="CS13" s="18">
        <v>21.741529999999997</v>
      </c>
      <c r="CT13" s="5"/>
      <c r="CU13" s="18">
        <v>18.06004</v>
      </c>
      <c r="CV13" s="18">
        <v>18.06004</v>
      </c>
      <c r="CW13" s="5"/>
      <c r="CX13" s="18">
        <f>0.11463+1.5+0.5</f>
        <v>2.11463</v>
      </c>
      <c r="CY13" s="18">
        <f>0.11463+1.5+0.5</f>
        <v>2.11463</v>
      </c>
      <c r="CZ13" s="5"/>
      <c r="DA13" s="18">
        <f>0.605869+0.5+0.5</f>
        <v>1.605869</v>
      </c>
      <c r="DB13" s="18">
        <f>0.605869+0.5+0.5</f>
        <v>1.605869</v>
      </c>
      <c r="DC13" s="5"/>
      <c r="DD13" s="18">
        <v>14.077099999999998</v>
      </c>
      <c r="DE13" s="18">
        <v>14.077099999999998</v>
      </c>
      <c r="DF13" s="5"/>
      <c r="DG13" s="18">
        <v>12.013299999999997</v>
      </c>
      <c r="DH13" s="18">
        <v>12.013299999999997</v>
      </c>
      <c r="DI13" s="5"/>
      <c r="DJ13" s="18">
        <v>6.518640000000001</v>
      </c>
      <c r="DK13" s="18">
        <v>6.518640000000001</v>
      </c>
      <c r="DL13" s="5"/>
      <c r="DM13" s="18">
        <v>17.630809999999997</v>
      </c>
      <c r="DN13" s="18">
        <v>17.630809999999997</v>
      </c>
      <c r="DO13" s="5"/>
      <c r="DP13" s="18">
        <v>15.700790000000005</v>
      </c>
      <c r="DQ13" s="18">
        <v>15.700790000000005</v>
      </c>
      <c r="DR13" s="44">
        <f>E13+H13+K13+N13+Q13+T13+W13+Z13+AC13+AF13+AI13+AL13+AO13+AR13+AU13+BA13+BD13+AX13+BG13+BJ13+BM13+BP13+BS13+BV13+BY13+CB13+CE13+CH13+CK13+CN13+CQ13+CT13+CW13+CZ13+DC13+DF13+DI13+DL13+DO13</f>
        <v>0</v>
      </c>
      <c r="DS13" s="41">
        <f>F13+I13+L13+O13+R13+U13+X13+AA13+AD13+AG13+AJ13+AM13+AP13+AS13+AV13+BB13+BE13+AY13+BH13+BK13+BN13+BQ13+BT13+BW13+BZ13+CC13+CF13+CI13+CL13+CO13+CR13+CU13+CX13+DA13+DD13+DG13+DJ13+DM13+DP13</f>
        <v>433.1999489999999</v>
      </c>
      <c r="DT13" s="41">
        <f aca="true" t="shared" si="33" ref="DR13:DT16">G13+J13+M13+P13+S13+V13+Y13+AB13+AE13+AH13+AK13+AN13+AQ13+AT13+AW13+BC13+BF13+AZ13+BI13+BL13+BO13+BR13+BU13+BX13+CA13+CD13+CG13+CJ13+CM13+CP13+CS13+CV13+CY13+DB13+DE13+DH13+DK13+DN13+DQ13</f>
        <v>433.1999489999999</v>
      </c>
      <c r="DU13" s="91"/>
      <c r="DV13" s="91"/>
    </row>
    <row r="14" spans="1:126" ht="38.25">
      <c r="A14" s="6" t="s">
        <v>45</v>
      </c>
      <c r="B14" s="10" t="s">
        <v>141</v>
      </c>
      <c r="C14" s="8">
        <v>0.055</v>
      </c>
      <c r="D14" s="13" t="s">
        <v>60</v>
      </c>
      <c r="E14" s="10">
        <v>160</v>
      </c>
      <c r="F14" s="17">
        <f>E14*C14</f>
        <v>8.8</v>
      </c>
      <c r="G14" s="18">
        <f>F14</f>
        <v>8.8</v>
      </c>
      <c r="H14" s="86">
        <v>41</v>
      </c>
      <c r="I14" s="34">
        <f>H14*C14</f>
        <v>2.255</v>
      </c>
      <c r="J14" s="18">
        <f>I14</f>
        <v>2.255</v>
      </c>
      <c r="K14" s="10">
        <v>180</v>
      </c>
      <c r="L14" s="23">
        <f>K14*C14</f>
        <v>9.9</v>
      </c>
      <c r="M14" s="18">
        <f>L14</f>
        <v>9.9</v>
      </c>
      <c r="N14" s="10">
        <v>165</v>
      </c>
      <c r="O14" s="23">
        <f>N14*C14</f>
        <v>9.075</v>
      </c>
      <c r="P14" s="18">
        <f>O14</f>
        <v>9.075</v>
      </c>
      <c r="Q14" s="95">
        <v>135</v>
      </c>
      <c r="R14" s="17">
        <f>C14*Q14</f>
        <v>7.425</v>
      </c>
      <c r="S14" s="18">
        <f>R14</f>
        <v>7.425</v>
      </c>
      <c r="T14" s="10">
        <v>160</v>
      </c>
      <c r="U14" s="23">
        <f>T14*C14</f>
        <v>8.8</v>
      </c>
      <c r="V14" s="18">
        <f>U14</f>
        <v>8.8</v>
      </c>
      <c r="W14" s="10">
        <v>161</v>
      </c>
      <c r="X14" s="23">
        <f>W14*C14</f>
        <v>8.855</v>
      </c>
      <c r="Y14" s="18">
        <f>X14</f>
        <v>8.855</v>
      </c>
      <c r="Z14" s="10">
        <v>94</v>
      </c>
      <c r="AA14" s="10">
        <f>Z14*C14</f>
        <v>5.17</v>
      </c>
      <c r="AB14" s="18">
        <f>AA14</f>
        <v>5.17</v>
      </c>
      <c r="AC14" s="10">
        <v>196</v>
      </c>
      <c r="AD14" s="23">
        <f>AC14*C14</f>
        <v>10.78</v>
      </c>
      <c r="AE14" s="18">
        <f>AD14</f>
        <v>10.78</v>
      </c>
      <c r="AF14" s="95">
        <v>253</v>
      </c>
      <c r="AG14" s="23">
        <f>AF14*C14</f>
        <v>13.915000000000001</v>
      </c>
      <c r="AH14" s="18">
        <f>AG14</f>
        <v>13.915000000000001</v>
      </c>
      <c r="AI14" s="10">
        <v>256</v>
      </c>
      <c r="AJ14" s="56">
        <f>AI14*C14</f>
        <v>14.08</v>
      </c>
      <c r="AK14" s="18">
        <f>AJ14</f>
        <v>14.08</v>
      </c>
      <c r="AL14" s="10">
        <v>140</v>
      </c>
      <c r="AM14" s="23">
        <f>AL14*C14</f>
        <v>7.7</v>
      </c>
      <c r="AN14" s="18">
        <f>AM14</f>
        <v>7.7</v>
      </c>
      <c r="AO14" s="10">
        <v>143</v>
      </c>
      <c r="AP14" s="23">
        <f>AO14*C14</f>
        <v>7.865</v>
      </c>
      <c r="AQ14" s="18">
        <f>AP14</f>
        <v>7.865</v>
      </c>
      <c r="AR14" s="10">
        <v>70</v>
      </c>
      <c r="AS14" s="23">
        <f>AR14*C14</f>
        <v>3.85</v>
      </c>
      <c r="AT14" s="18">
        <f>AS14</f>
        <v>3.85</v>
      </c>
      <c r="AU14" s="10">
        <v>101</v>
      </c>
      <c r="AV14" s="23">
        <f>AU14*C14</f>
        <v>5.555</v>
      </c>
      <c r="AW14" s="18">
        <f>AV14</f>
        <v>5.555</v>
      </c>
      <c r="AX14" s="10">
        <v>166</v>
      </c>
      <c r="AY14" s="23">
        <f>AX14*C14</f>
        <v>9.13</v>
      </c>
      <c r="AZ14" s="18">
        <f>AY14</f>
        <v>9.13</v>
      </c>
      <c r="BA14" s="10">
        <v>88</v>
      </c>
      <c r="BB14" s="23">
        <f>BA14*C14</f>
        <v>4.84</v>
      </c>
      <c r="BC14" s="18">
        <f>BB14</f>
        <v>4.84</v>
      </c>
      <c r="BD14" s="10">
        <v>139</v>
      </c>
      <c r="BE14" s="23">
        <f>BD14*C14</f>
        <v>7.6450000000000005</v>
      </c>
      <c r="BF14" s="18">
        <f>BE14</f>
        <v>7.6450000000000005</v>
      </c>
      <c r="BG14" s="10">
        <v>60</v>
      </c>
      <c r="BH14" s="23">
        <f>BG14*C14</f>
        <v>3.3</v>
      </c>
      <c r="BI14" s="18">
        <f>BH14</f>
        <v>3.3</v>
      </c>
      <c r="BJ14" s="10">
        <v>129</v>
      </c>
      <c r="BK14" s="23">
        <f>BJ14*C14</f>
        <v>7.095</v>
      </c>
      <c r="BL14" s="18">
        <f>BK14</f>
        <v>7.095</v>
      </c>
      <c r="BM14" s="10">
        <v>241</v>
      </c>
      <c r="BN14" s="23">
        <f>BM14*C14</f>
        <v>13.255</v>
      </c>
      <c r="BO14" s="18">
        <f>BN14</f>
        <v>13.255</v>
      </c>
      <c r="BP14" s="10">
        <v>90</v>
      </c>
      <c r="BQ14" s="23">
        <f>C14*BP14</f>
        <v>4.95</v>
      </c>
      <c r="BR14" s="18">
        <f>BQ14</f>
        <v>4.95</v>
      </c>
      <c r="BS14" s="10">
        <v>254</v>
      </c>
      <c r="BT14" s="23">
        <f>BS14*C14</f>
        <v>13.97</v>
      </c>
      <c r="BU14" s="18">
        <f>BT14</f>
        <v>13.97</v>
      </c>
      <c r="BV14" s="10">
        <v>171</v>
      </c>
      <c r="BW14" s="23">
        <f>BV14*C14</f>
        <v>9.405</v>
      </c>
      <c r="BX14" s="18">
        <f>BW14</f>
        <v>9.405</v>
      </c>
      <c r="BY14" s="10">
        <v>134</v>
      </c>
      <c r="BZ14" s="23">
        <f>BY14*C14</f>
        <v>7.37</v>
      </c>
      <c r="CA14" s="18">
        <f>BZ14</f>
        <v>7.37</v>
      </c>
      <c r="CB14" s="95">
        <v>223</v>
      </c>
      <c r="CC14" s="23">
        <f>C14*CB14</f>
        <v>12.265</v>
      </c>
      <c r="CD14" s="18">
        <f>CC14</f>
        <v>12.265</v>
      </c>
      <c r="CE14" s="5"/>
      <c r="CF14" s="23"/>
      <c r="CG14" s="18"/>
      <c r="CH14" s="10">
        <v>187</v>
      </c>
      <c r="CI14" s="23">
        <f>CH14*C14</f>
        <v>10.285</v>
      </c>
      <c r="CJ14" s="18">
        <f>CI14</f>
        <v>10.285</v>
      </c>
      <c r="CK14" s="10">
        <v>165</v>
      </c>
      <c r="CL14" s="23">
        <f>CK14*C14</f>
        <v>9.075</v>
      </c>
      <c r="CM14" s="18">
        <f>CL14</f>
        <v>9.075</v>
      </c>
      <c r="CN14" s="10">
        <v>100</v>
      </c>
      <c r="CO14" s="23">
        <f>CN14*C14</f>
        <v>5.5</v>
      </c>
      <c r="CP14" s="18">
        <f>CO14</f>
        <v>5.5</v>
      </c>
      <c r="CQ14" s="10">
        <v>203</v>
      </c>
      <c r="CR14" s="23">
        <f>CQ14*C14</f>
        <v>11.165000000000001</v>
      </c>
      <c r="CS14" s="18">
        <f>CR14</f>
        <v>11.165000000000001</v>
      </c>
      <c r="CT14" s="10">
        <v>207</v>
      </c>
      <c r="CU14" s="23">
        <f>CT14*C14</f>
        <v>11.385</v>
      </c>
      <c r="CV14" s="18">
        <f>CU14</f>
        <v>11.385</v>
      </c>
      <c r="CW14" s="10">
        <v>42</v>
      </c>
      <c r="CX14" s="23">
        <f>CW14*C14</f>
        <v>2.31</v>
      </c>
      <c r="CY14" s="18">
        <f>CX14</f>
        <v>2.31</v>
      </c>
      <c r="CZ14" s="10">
        <v>34</v>
      </c>
      <c r="DA14" s="23">
        <f>CZ14*C14</f>
        <v>1.87</v>
      </c>
      <c r="DB14" s="18">
        <f>DA14</f>
        <v>1.87</v>
      </c>
      <c r="DC14" s="10">
        <v>169</v>
      </c>
      <c r="DD14" s="23">
        <f>DC14*C14</f>
        <v>9.295</v>
      </c>
      <c r="DE14" s="18">
        <f>DD14</f>
        <v>9.295</v>
      </c>
      <c r="DF14" s="10">
        <v>174</v>
      </c>
      <c r="DG14" s="23">
        <f>DF14*C14</f>
        <v>9.57</v>
      </c>
      <c r="DH14" s="18">
        <f>DG14</f>
        <v>9.57</v>
      </c>
      <c r="DI14" s="10">
        <v>140</v>
      </c>
      <c r="DJ14" s="23">
        <f>DI14*C14</f>
        <v>7.7</v>
      </c>
      <c r="DK14" s="18">
        <f>DJ14</f>
        <v>7.7</v>
      </c>
      <c r="DL14" s="95">
        <v>182</v>
      </c>
      <c r="DM14" s="23">
        <f>DL14*C14</f>
        <v>10.01</v>
      </c>
      <c r="DN14" s="18">
        <f>DM14</f>
        <v>10.01</v>
      </c>
      <c r="DO14" s="10">
        <v>199</v>
      </c>
      <c r="DP14" s="23">
        <f>DO14*C14</f>
        <v>10.945</v>
      </c>
      <c r="DQ14" s="18">
        <f>DP14</f>
        <v>10.945</v>
      </c>
      <c r="DR14" s="44">
        <f t="shared" si="33"/>
        <v>5752</v>
      </c>
      <c r="DS14" s="41">
        <f t="shared" si="33"/>
        <v>316.35999999999996</v>
      </c>
      <c r="DT14" s="41">
        <f t="shared" si="33"/>
        <v>316.35999999999996</v>
      </c>
      <c r="DU14" s="91"/>
      <c r="DV14" s="91"/>
    </row>
    <row r="15" spans="1:126" ht="38.25">
      <c r="A15" s="121" t="s">
        <v>202</v>
      </c>
      <c r="B15" s="10" t="s">
        <v>142</v>
      </c>
      <c r="C15" s="8">
        <v>0.1</v>
      </c>
      <c r="D15" s="13" t="s">
        <v>61</v>
      </c>
      <c r="E15" s="10">
        <v>9</v>
      </c>
      <c r="F15" s="17">
        <f>E15*C15</f>
        <v>0.9</v>
      </c>
      <c r="G15" s="18">
        <f>F15</f>
        <v>0.9</v>
      </c>
      <c r="H15" s="86">
        <v>5</v>
      </c>
      <c r="I15" s="34">
        <f>H15*C15</f>
        <v>0.5</v>
      </c>
      <c r="J15" s="18">
        <f>I15</f>
        <v>0.5</v>
      </c>
      <c r="K15" s="10">
        <v>11</v>
      </c>
      <c r="L15" s="23">
        <f>K15*C15</f>
        <v>1.1</v>
      </c>
      <c r="M15" s="18">
        <f>L15</f>
        <v>1.1</v>
      </c>
      <c r="N15" s="10">
        <v>11</v>
      </c>
      <c r="O15" s="23">
        <f>N15*C15</f>
        <v>1.1</v>
      </c>
      <c r="P15" s="18">
        <f>O15</f>
        <v>1.1</v>
      </c>
      <c r="Q15" s="10">
        <v>18</v>
      </c>
      <c r="R15" s="17">
        <f>C15*Q15</f>
        <v>1.8</v>
      </c>
      <c r="S15" s="18">
        <f>R15</f>
        <v>1.8</v>
      </c>
      <c r="T15" s="10">
        <v>17</v>
      </c>
      <c r="U15" s="23">
        <f>T15*C15</f>
        <v>1.7000000000000002</v>
      </c>
      <c r="V15" s="18">
        <f>U15</f>
        <v>1.7000000000000002</v>
      </c>
      <c r="W15" s="10">
        <v>14</v>
      </c>
      <c r="X15" s="23">
        <f>W15*C15</f>
        <v>1.4000000000000001</v>
      </c>
      <c r="Y15" s="18">
        <f>X15</f>
        <v>1.4000000000000001</v>
      </c>
      <c r="Z15" s="10">
        <v>11</v>
      </c>
      <c r="AA15" s="10">
        <f>Z15*C15</f>
        <v>1.1</v>
      </c>
      <c r="AB15" s="18">
        <f>AA15</f>
        <v>1.1</v>
      </c>
      <c r="AC15" s="10">
        <v>19</v>
      </c>
      <c r="AD15" s="23">
        <f>AC15*C15</f>
        <v>1.9000000000000001</v>
      </c>
      <c r="AE15" s="18">
        <f>AD15</f>
        <v>1.9000000000000001</v>
      </c>
      <c r="AF15" s="10">
        <v>27</v>
      </c>
      <c r="AG15" s="23">
        <f>AF15*C15</f>
        <v>2.7</v>
      </c>
      <c r="AH15" s="18">
        <f>AG15</f>
        <v>2.7</v>
      </c>
      <c r="AI15" s="10">
        <v>24</v>
      </c>
      <c r="AJ15" s="56">
        <f>AI15*C15</f>
        <v>2.4000000000000004</v>
      </c>
      <c r="AK15" s="18">
        <f>AJ15</f>
        <v>2.4000000000000004</v>
      </c>
      <c r="AL15" s="10">
        <v>14</v>
      </c>
      <c r="AM15" s="23">
        <f>AL15*C15</f>
        <v>1.4000000000000001</v>
      </c>
      <c r="AN15" s="18">
        <f>AM15</f>
        <v>1.4000000000000001</v>
      </c>
      <c r="AO15" s="10">
        <v>10</v>
      </c>
      <c r="AP15" s="23">
        <f>AO15*C15</f>
        <v>1</v>
      </c>
      <c r="AQ15" s="18">
        <f>AP15</f>
        <v>1</v>
      </c>
      <c r="AR15" s="10">
        <v>7</v>
      </c>
      <c r="AS15" s="23">
        <f>AR15*C15</f>
        <v>0.7000000000000001</v>
      </c>
      <c r="AT15" s="18">
        <f>AS15</f>
        <v>0.7000000000000001</v>
      </c>
      <c r="AU15" s="10">
        <v>11</v>
      </c>
      <c r="AV15" s="23">
        <f>AU15*C15</f>
        <v>1.1</v>
      </c>
      <c r="AW15" s="18">
        <f>AV15</f>
        <v>1.1</v>
      </c>
      <c r="AX15" s="10">
        <v>16</v>
      </c>
      <c r="AY15" s="23">
        <f>AX15*C15</f>
        <v>1.6</v>
      </c>
      <c r="AZ15" s="18">
        <f>AY15</f>
        <v>1.6</v>
      </c>
      <c r="BA15" s="10">
        <v>7</v>
      </c>
      <c r="BB15" s="23">
        <f>BA15*C15</f>
        <v>0.7000000000000001</v>
      </c>
      <c r="BC15" s="18">
        <f>BB15</f>
        <v>0.7000000000000001</v>
      </c>
      <c r="BD15" s="10">
        <v>7</v>
      </c>
      <c r="BE15" s="23">
        <f>BD15*C15</f>
        <v>0.7000000000000001</v>
      </c>
      <c r="BF15" s="18">
        <f>BE15</f>
        <v>0.7000000000000001</v>
      </c>
      <c r="BG15" s="10">
        <v>7</v>
      </c>
      <c r="BH15" s="23">
        <f>BG15*C15</f>
        <v>0.7000000000000001</v>
      </c>
      <c r="BI15" s="18">
        <f>BH15</f>
        <v>0.7000000000000001</v>
      </c>
      <c r="BJ15" s="10">
        <v>13</v>
      </c>
      <c r="BK15" s="23">
        <f>BJ15*C15</f>
        <v>1.3</v>
      </c>
      <c r="BL15" s="18">
        <f>BK15</f>
        <v>1.3</v>
      </c>
      <c r="BM15" s="10">
        <v>21</v>
      </c>
      <c r="BN15" s="23">
        <f>BM15*C15</f>
        <v>2.1</v>
      </c>
      <c r="BO15" s="18">
        <f>BN15</f>
        <v>2.1</v>
      </c>
      <c r="BP15" s="10">
        <v>9</v>
      </c>
      <c r="BQ15" s="23">
        <f>C15*BP15</f>
        <v>0.9</v>
      </c>
      <c r="BR15" s="18">
        <f>BQ15</f>
        <v>0.9</v>
      </c>
      <c r="BS15" s="10">
        <v>16</v>
      </c>
      <c r="BT15" s="23">
        <f>BS15*C15</f>
        <v>1.6</v>
      </c>
      <c r="BU15" s="18">
        <f>BT15</f>
        <v>1.6</v>
      </c>
      <c r="BV15" s="10">
        <v>20</v>
      </c>
      <c r="BW15" s="23">
        <f>BV15*C15</f>
        <v>2</v>
      </c>
      <c r="BX15" s="18">
        <f>BW15</f>
        <v>2</v>
      </c>
      <c r="BY15" s="10">
        <v>14</v>
      </c>
      <c r="BZ15" s="23">
        <f>BY15*C15</f>
        <v>1.4000000000000001</v>
      </c>
      <c r="CA15" s="18">
        <f>BZ15</f>
        <v>1.4000000000000001</v>
      </c>
      <c r="CB15" s="10">
        <v>23</v>
      </c>
      <c r="CC15" s="23">
        <f>C15*CB15</f>
        <v>2.3000000000000003</v>
      </c>
      <c r="CD15" s="18">
        <f>CC15</f>
        <v>2.3000000000000003</v>
      </c>
      <c r="CE15" s="5"/>
      <c r="CF15" s="23"/>
      <c r="CG15" s="18"/>
      <c r="CH15" s="10">
        <v>14</v>
      </c>
      <c r="CI15" s="23">
        <f>CH15*C15</f>
        <v>1.4000000000000001</v>
      </c>
      <c r="CJ15" s="18">
        <f>CI15</f>
        <v>1.4000000000000001</v>
      </c>
      <c r="CK15" s="10">
        <v>19</v>
      </c>
      <c r="CL15" s="23">
        <f>CK15*C15</f>
        <v>1.9000000000000001</v>
      </c>
      <c r="CM15" s="18">
        <f>CL15</f>
        <v>1.9000000000000001</v>
      </c>
      <c r="CN15" s="10">
        <v>10</v>
      </c>
      <c r="CO15" s="23">
        <f>CN15*C15</f>
        <v>1</v>
      </c>
      <c r="CP15" s="18">
        <f>CO15</f>
        <v>1</v>
      </c>
      <c r="CQ15" s="10">
        <v>20</v>
      </c>
      <c r="CR15" s="23">
        <f>CQ15*C15</f>
        <v>2</v>
      </c>
      <c r="CS15" s="18">
        <f>CR15</f>
        <v>2</v>
      </c>
      <c r="CT15" s="10">
        <v>20</v>
      </c>
      <c r="CU15" s="23">
        <f>CT15*C15</f>
        <v>2</v>
      </c>
      <c r="CV15" s="18">
        <f>CU15</f>
        <v>2</v>
      </c>
      <c r="CW15" s="10">
        <v>6</v>
      </c>
      <c r="CX15" s="23">
        <f>CW15*C15</f>
        <v>0.6000000000000001</v>
      </c>
      <c r="CY15" s="18">
        <f>CX15</f>
        <v>0.6000000000000001</v>
      </c>
      <c r="CZ15" s="10">
        <v>5</v>
      </c>
      <c r="DA15" s="23">
        <f>CZ15*C15</f>
        <v>0.5</v>
      </c>
      <c r="DB15" s="18">
        <f>DA15</f>
        <v>0.5</v>
      </c>
      <c r="DC15" s="10">
        <v>17</v>
      </c>
      <c r="DD15" s="23">
        <f>DC15*C15</f>
        <v>1.7000000000000002</v>
      </c>
      <c r="DE15" s="18">
        <f>DD15</f>
        <v>1.7000000000000002</v>
      </c>
      <c r="DF15" s="10">
        <v>19</v>
      </c>
      <c r="DG15" s="23">
        <f>DF15*C15</f>
        <v>1.9000000000000001</v>
      </c>
      <c r="DH15" s="18">
        <f>DG15</f>
        <v>1.9000000000000001</v>
      </c>
      <c r="DI15" s="10">
        <v>11</v>
      </c>
      <c r="DJ15" s="23">
        <f>DI15*C15</f>
        <v>1.1</v>
      </c>
      <c r="DK15" s="18">
        <f>DJ15</f>
        <v>1.1</v>
      </c>
      <c r="DL15" s="10">
        <v>16</v>
      </c>
      <c r="DM15" s="23">
        <f>DL15*C15</f>
        <v>1.6</v>
      </c>
      <c r="DN15" s="18">
        <f>DM15</f>
        <v>1.6</v>
      </c>
      <c r="DO15" s="10">
        <v>18</v>
      </c>
      <c r="DP15" s="23">
        <f>DO15*C15</f>
        <v>1.8</v>
      </c>
      <c r="DQ15" s="18">
        <f>DP15</f>
        <v>1.8</v>
      </c>
      <c r="DR15" s="44">
        <f t="shared" si="33"/>
        <v>536</v>
      </c>
      <c r="DS15" s="41">
        <f t="shared" si="33"/>
        <v>53.6</v>
      </c>
      <c r="DT15" s="41">
        <f t="shared" si="33"/>
        <v>53.6</v>
      </c>
      <c r="DU15" s="91"/>
      <c r="DV15" s="91"/>
    </row>
    <row r="16" spans="1:126" ht="38.25">
      <c r="A16" s="6" t="s">
        <v>57</v>
      </c>
      <c r="B16" s="10" t="s">
        <v>143</v>
      </c>
      <c r="C16" s="8" t="s">
        <v>194</v>
      </c>
      <c r="D16" s="13" t="s">
        <v>7</v>
      </c>
      <c r="E16" s="5">
        <v>1</v>
      </c>
      <c r="F16" s="17">
        <v>0.5</v>
      </c>
      <c r="G16" s="18">
        <f>F16</f>
        <v>0.5</v>
      </c>
      <c r="H16" s="87">
        <v>1</v>
      </c>
      <c r="I16" s="34">
        <v>0.5</v>
      </c>
      <c r="J16" s="18">
        <f>I16</f>
        <v>0.5</v>
      </c>
      <c r="K16" s="10">
        <v>1</v>
      </c>
      <c r="L16" s="23">
        <v>0.7</v>
      </c>
      <c r="M16" s="18">
        <f>L16</f>
        <v>0.7</v>
      </c>
      <c r="N16" s="10">
        <v>1</v>
      </c>
      <c r="O16" s="23">
        <v>0.7</v>
      </c>
      <c r="P16" s="18">
        <f>O16</f>
        <v>0.7</v>
      </c>
      <c r="Q16" s="10">
        <v>1</v>
      </c>
      <c r="R16" s="17">
        <v>0.7</v>
      </c>
      <c r="S16" s="18">
        <f>R16</f>
        <v>0.7</v>
      </c>
      <c r="T16" s="10">
        <v>1</v>
      </c>
      <c r="U16" s="23">
        <v>0.7</v>
      </c>
      <c r="V16" s="18">
        <f>U16</f>
        <v>0.7</v>
      </c>
      <c r="W16" s="10">
        <v>1</v>
      </c>
      <c r="X16" s="23">
        <v>0.7</v>
      </c>
      <c r="Y16" s="18">
        <f>X16</f>
        <v>0.7</v>
      </c>
      <c r="Z16" s="10">
        <v>1</v>
      </c>
      <c r="AA16" s="10">
        <v>0.7</v>
      </c>
      <c r="AB16" s="18">
        <f>AA16</f>
        <v>0.7</v>
      </c>
      <c r="AC16" s="10">
        <v>1</v>
      </c>
      <c r="AD16" s="23">
        <v>0.7</v>
      </c>
      <c r="AE16" s="18">
        <f>AD16</f>
        <v>0.7</v>
      </c>
      <c r="AF16" s="10">
        <v>1</v>
      </c>
      <c r="AG16" s="23">
        <v>0.7</v>
      </c>
      <c r="AH16" s="18">
        <f>AG16</f>
        <v>0.7</v>
      </c>
      <c r="AI16" s="10">
        <v>1</v>
      </c>
      <c r="AJ16" s="56">
        <v>0.7</v>
      </c>
      <c r="AK16" s="18">
        <f>AJ16</f>
        <v>0.7</v>
      </c>
      <c r="AL16" s="10">
        <v>1</v>
      </c>
      <c r="AM16" s="23">
        <v>0.7</v>
      </c>
      <c r="AN16" s="18">
        <f>AM16</f>
        <v>0.7</v>
      </c>
      <c r="AO16" s="10">
        <v>1</v>
      </c>
      <c r="AP16" s="23">
        <v>0.5</v>
      </c>
      <c r="AQ16" s="18">
        <f>AP16</f>
        <v>0.5</v>
      </c>
      <c r="AR16" s="10">
        <v>1</v>
      </c>
      <c r="AS16" s="23">
        <v>0.5</v>
      </c>
      <c r="AT16" s="18">
        <f>AS16</f>
        <v>0.5</v>
      </c>
      <c r="AU16" s="10">
        <v>1</v>
      </c>
      <c r="AV16" s="23">
        <v>0.7</v>
      </c>
      <c r="AW16" s="18">
        <f>AV16</f>
        <v>0.7</v>
      </c>
      <c r="AX16" s="10">
        <v>1</v>
      </c>
      <c r="AY16" s="23">
        <v>0.7</v>
      </c>
      <c r="AZ16" s="18">
        <f>AY16</f>
        <v>0.7</v>
      </c>
      <c r="BA16" s="10">
        <v>1</v>
      </c>
      <c r="BB16" s="23">
        <v>0.5</v>
      </c>
      <c r="BC16" s="18">
        <f>BB16</f>
        <v>0.5</v>
      </c>
      <c r="BD16" s="10">
        <v>1</v>
      </c>
      <c r="BE16" s="23">
        <v>0.5</v>
      </c>
      <c r="BF16" s="18">
        <f>BE16</f>
        <v>0.5</v>
      </c>
      <c r="BG16" s="10">
        <v>1</v>
      </c>
      <c r="BH16" s="23">
        <v>0.5</v>
      </c>
      <c r="BI16" s="18">
        <f>BH16</f>
        <v>0.5</v>
      </c>
      <c r="BJ16" s="10">
        <v>1</v>
      </c>
      <c r="BK16" s="23">
        <v>0.7</v>
      </c>
      <c r="BL16" s="18">
        <f>BK16</f>
        <v>0.7</v>
      </c>
      <c r="BM16" s="10">
        <v>1</v>
      </c>
      <c r="BN16" s="23">
        <v>0.5</v>
      </c>
      <c r="BO16" s="18">
        <f>BN16</f>
        <v>0.5</v>
      </c>
      <c r="BP16" s="10">
        <v>1</v>
      </c>
      <c r="BQ16" s="23">
        <v>0.5</v>
      </c>
      <c r="BR16" s="18">
        <f>BQ16</f>
        <v>0.5</v>
      </c>
      <c r="BS16" s="10">
        <v>1</v>
      </c>
      <c r="BT16" s="23">
        <v>0.7</v>
      </c>
      <c r="BU16" s="18">
        <f>BT16</f>
        <v>0.7</v>
      </c>
      <c r="BV16" s="10">
        <v>1</v>
      </c>
      <c r="BW16" s="23">
        <v>0.7</v>
      </c>
      <c r="BX16" s="18">
        <f>BW16</f>
        <v>0.7</v>
      </c>
      <c r="BY16" s="10">
        <v>1</v>
      </c>
      <c r="BZ16" s="23">
        <v>0.7</v>
      </c>
      <c r="CA16" s="18">
        <f>BZ16</f>
        <v>0.7</v>
      </c>
      <c r="CB16" s="10">
        <v>1</v>
      </c>
      <c r="CC16" s="23">
        <v>0.7</v>
      </c>
      <c r="CD16" s="18">
        <f>CC16</f>
        <v>0.7</v>
      </c>
      <c r="CE16" s="5"/>
      <c r="CF16" s="23"/>
      <c r="CG16" s="18"/>
      <c r="CH16" s="10">
        <v>1</v>
      </c>
      <c r="CI16" s="23">
        <v>0.7</v>
      </c>
      <c r="CJ16" s="18">
        <f>CI16</f>
        <v>0.7</v>
      </c>
      <c r="CK16" s="10">
        <v>1</v>
      </c>
      <c r="CL16" s="23">
        <v>0.7</v>
      </c>
      <c r="CM16" s="18">
        <f>CL16</f>
        <v>0.7</v>
      </c>
      <c r="CN16" s="10">
        <v>1</v>
      </c>
      <c r="CO16" s="23">
        <v>0.5</v>
      </c>
      <c r="CP16" s="18">
        <f>CO16</f>
        <v>0.5</v>
      </c>
      <c r="CQ16" s="10">
        <v>1</v>
      </c>
      <c r="CR16" s="23">
        <v>0.7</v>
      </c>
      <c r="CS16" s="18">
        <f>CR16</f>
        <v>0.7</v>
      </c>
      <c r="CT16" s="10">
        <v>1</v>
      </c>
      <c r="CU16" s="23">
        <v>0.7</v>
      </c>
      <c r="CV16" s="18">
        <f>CU16</f>
        <v>0.7</v>
      </c>
      <c r="CW16" s="10">
        <v>1</v>
      </c>
      <c r="CX16" s="23">
        <v>0.5</v>
      </c>
      <c r="CY16" s="18">
        <f>CX16</f>
        <v>0.5</v>
      </c>
      <c r="CZ16" s="10">
        <v>1</v>
      </c>
      <c r="DA16" s="23">
        <v>0.5</v>
      </c>
      <c r="DB16" s="18">
        <f>DA16</f>
        <v>0.5</v>
      </c>
      <c r="DC16" s="10">
        <v>1</v>
      </c>
      <c r="DD16" s="23">
        <v>0.7</v>
      </c>
      <c r="DE16" s="18">
        <f>DD16</f>
        <v>0.7</v>
      </c>
      <c r="DF16" s="10">
        <v>1</v>
      </c>
      <c r="DG16" s="23">
        <v>0.7</v>
      </c>
      <c r="DH16" s="18">
        <f>DG16</f>
        <v>0.7</v>
      </c>
      <c r="DI16" s="10">
        <v>1</v>
      </c>
      <c r="DJ16" s="23">
        <v>0.7</v>
      </c>
      <c r="DK16" s="18">
        <f>DJ16</f>
        <v>0.7</v>
      </c>
      <c r="DL16" s="10">
        <v>1</v>
      </c>
      <c r="DM16" s="23">
        <v>0.7</v>
      </c>
      <c r="DN16" s="18">
        <f>DM16</f>
        <v>0.7</v>
      </c>
      <c r="DO16" s="10">
        <v>1</v>
      </c>
      <c r="DP16" s="23">
        <v>0.7</v>
      </c>
      <c r="DQ16" s="18">
        <f>DP16</f>
        <v>0.7</v>
      </c>
      <c r="DR16" s="44">
        <f t="shared" si="33"/>
        <v>38</v>
      </c>
      <c r="DS16" s="41">
        <f t="shared" si="33"/>
        <v>24.19999999999999</v>
      </c>
      <c r="DT16" s="41">
        <f t="shared" si="33"/>
        <v>24.19999999999999</v>
      </c>
      <c r="DU16" s="91"/>
      <c r="DV16" s="91"/>
    </row>
    <row r="17" spans="1:126" ht="12.75">
      <c r="A17" s="164" t="s">
        <v>205</v>
      </c>
      <c r="B17" s="165"/>
      <c r="C17" s="166"/>
      <c r="D17" s="13"/>
      <c r="E17" s="5"/>
      <c r="F17" s="17">
        <f>SUM(F13:F16)</f>
        <v>18.69662</v>
      </c>
      <c r="G17" s="17">
        <f>SUM(G13:G16)</f>
        <v>18.69662</v>
      </c>
      <c r="H17" s="87"/>
      <c r="I17" s="17">
        <f>SUM(I13:I16)</f>
        <v>5.49236</v>
      </c>
      <c r="J17" s="17">
        <f>SUM(J13:J16)</f>
        <v>5.49236</v>
      </c>
      <c r="K17" s="10"/>
      <c r="L17" s="17">
        <f>SUM(L13:L16)</f>
        <v>20.373950000000004</v>
      </c>
      <c r="M17" s="17">
        <f>SUM(M13:M16)</f>
        <v>20.373950000000004</v>
      </c>
      <c r="N17" s="10"/>
      <c r="O17" s="17">
        <f>SUM(O13:O16)</f>
        <v>17.56241</v>
      </c>
      <c r="P17" s="17">
        <f>SUM(P13:P16)</f>
        <v>17.56241</v>
      </c>
      <c r="Q17" s="10"/>
      <c r="R17" s="17">
        <f>SUM(R13:R16)</f>
        <v>24.243599999999997</v>
      </c>
      <c r="S17" s="17">
        <f>SUM(S13:S16)</f>
        <v>24.243599999999997</v>
      </c>
      <c r="T17" s="10"/>
      <c r="U17" s="17">
        <f>SUM(U13:U16)</f>
        <v>23.148729999999997</v>
      </c>
      <c r="V17" s="17">
        <f>SUM(V13:V16)</f>
        <v>23.148729999999997</v>
      </c>
      <c r="W17" s="10"/>
      <c r="X17" s="17">
        <f>SUM(X13:X16)</f>
        <v>22.74408</v>
      </c>
      <c r="Y17" s="17">
        <f>SUM(Y13:Y16)</f>
        <v>22.74408</v>
      </c>
      <c r="Z17" s="10"/>
      <c r="AA17" s="17">
        <f>SUM(AA13:AA16)</f>
        <v>11.80448</v>
      </c>
      <c r="AB17" s="17">
        <f>SUM(AB13:AB16)</f>
        <v>11.80448</v>
      </c>
      <c r="AC17" s="10"/>
      <c r="AD17" s="17">
        <f>SUM(AD13:AD16)</f>
        <v>28.29189</v>
      </c>
      <c r="AE17" s="17">
        <f>SUM(AE13:AE16)</f>
        <v>28.29189</v>
      </c>
      <c r="AF17" s="10"/>
      <c r="AG17" s="17">
        <f>SUM(AG13:AG16)</f>
        <v>39.681450000000005</v>
      </c>
      <c r="AH17" s="17">
        <f>SUM(AH13:AH16)</f>
        <v>39.681450000000005</v>
      </c>
      <c r="AI17" s="10"/>
      <c r="AJ17" s="17">
        <f>SUM(AJ13:AJ16)</f>
        <v>66.6444</v>
      </c>
      <c r="AK17" s="17">
        <f>SUM(AK13:AK16)</f>
        <v>66.6444</v>
      </c>
      <c r="AL17" s="10"/>
      <c r="AM17" s="17">
        <f>SUM(AM13:AM16)</f>
        <v>12.677539999999999</v>
      </c>
      <c r="AN17" s="17">
        <f>SUM(AN13:AN16)</f>
        <v>12.677539999999999</v>
      </c>
      <c r="AO17" s="10"/>
      <c r="AP17" s="17">
        <f>SUM(AP13:AP16)</f>
        <v>14.694199999999999</v>
      </c>
      <c r="AQ17" s="17">
        <f>SUM(AQ13:AQ16)</f>
        <v>14.694199999999999</v>
      </c>
      <c r="AR17" s="10"/>
      <c r="AS17" s="17">
        <f>SUM(AS13:AS16)</f>
        <v>13.085499999999998</v>
      </c>
      <c r="AT17" s="17">
        <f>SUM(AT13:AT16)</f>
        <v>13.085499999999998</v>
      </c>
      <c r="AU17" s="10"/>
      <c r="AV17" s="17">
        <f>SUM(AV13:AV16)</f>
        <v>13.826999999999998</v>
      </c>
      <c r="AW17" s="17">
        <f>SUM(AW13:AW16)</f>
        <v>13.826999999999998</v>
      </c>
      <c r="AX17" s="10"/>
      <c r="AY17" s="17">
        <f>SUM(AY13:AY16)</f>
        <v>22.705590000000004</v>
      </c>
      <c r="AZ17" s="17">
        <f>SUM(AZ13:AZ16)</f>
        <v>22.705590000000004</v>
      </c>
      <c r="BA17" s="10"/>
      <c r="BB17" s="17">
        <f>SUM(BB13:BB16)</f>
        <v>12.000529999999998</v>
      </c>
      <c r="BC17" s="17">
        <f>SUM(BC13:BC16)</f>
        <v>12.000529999999998</v>
      </c>
      <c r="BD17" s="10"/>
      <c r="BE17" s="17">
        <f>SUM(BE13:BE16)</f>
        <v>11.971409999999999</v>
      </c>
      <c r="BF17" s="17">
        <f>SUM(BF13:BF16)</f>
        <v>11.971409999999999</v>
      </c>
      <c r="BG17" s="10"/>
      <c r="BH17" s="17">
        <f>SUM(BH13:BH16)</f>
        <v>6.9793</v>
      </c>
      <c r="BI17" s="17">
        <f>SUM(BI13:BI16)</f>
        <v>6.9793</v>
      </c>
      <c r="BJ17" s="10"/>
      <c r="BK17" s="17">
        <f>SUM(BK13:BK16)</f>
        <v>16.731409999999997</v>
      </c>
      <c r="BL17" s="17">
        <f>SUM(BL13:BL16)</f>
        <v>16.731409999999997</v>
      </c>
      <c r="BM17" s="10"/>
      <c r="BN17" s="17">
        <f>SUM(BN13:BN16)</f>
        <v>38.96763</v>
      </c>
      <c r="BO17" s="17">
        <f>SUM(BO13:BO16)</f>
        <v>38.96763</v>
      </c>
      <c r="BP17" s="10"/>
      <c r="BQ17" s="17">
        <f>SUM(BQ13:BQ16)</f>
        <v>9.620870000000002</v>
      </c>
      <c r="BR17" s="17">
        <f>SUM(BR13:BR16)</f>
        <v>9.620870000000002</v>
      </c>
      <c r="BS17" s="10"/>
      <c r="BT17" s="17">
        <f>SUM(BT13:BT16)</f>
        <v>38.64114000000001</v>
      </c>
      <c r="BU17" s="17">
        <f>SUM(BU13:BU16)</f>
        <v>38.64114000000001</v>
      </c>
      <c r="BV17" s="10"/>
      <c r="BW17" s="17">
        <f>SUM(BW13:BW16)</f>
        <v>18.002409999999994</v>
      </c>
      <c r="BX17" s="17">
        <f>SUM(BX13:BX16)</f>
        <v>18.002409999999994</v>
      </c>
      <c r="BY17" s="10"/>
      <c r="BZ17" s="17">
        <f>SUM(BZ13:BZ16)</f>
        <v>17.902779999999996</v>
      </c>
      <c r="CA17" s="17">
        <f>SUM(CA13:CA16)</f>
        <v>17.902779999999996</v>
      </c>
      <c r="CB17" s="10"/>
      <c r="CC17" s="17">
        <f>SUM(CC13:CC16)</f>
        <v>34.10207</v>
      </c>
      <c r="CD17" s="17">
        <f>SUM(CD13:CD16)</f>
        <v>34.10207</v>
      </c>
      <c r="CE17" s="5"/>
      <c r="CF17" s="17">
        <f>SUM(CF13:CF16)</f>
        <v>0</v>
      </c>
      <c r="CG17" s="17">
        <f>SUM(CG13:CG16)</f>
        <v>0</v>
      </c>
      <c r="CH17" s="10"/>
      <c r="CI17" s="17">
        <f>SUM(CI13:CI16)</f>
        <v>24.02943999999999</v>
      </c>
      <c r="CJ17" s="17">
        <f>SUM(CJ13:CJ16)</f>
        <v>24.02943999999999</v>
      </c>
      <c r="CK17" s="10"/>
      <c r="CL17" s="17">
        <f>SUM(CL13:CL16)</f>
        <v>26.86962999999999</v>
      </c>
      <c r="CM17" s="17">
        <f>SUM(CM13:CM16)</f>
        <v>26.86962999999999</v>
      </c>
      <c r="CN17" s="10"/>
      <c r="CO17" s="17">
        <f>SUM(CO13:CO16)</f>
        <v>13.05482</v>
      </c>
      <c r="CP17" s="17">
        <f>SUM(CP13:CP16)</f>
        <v>13.05482</v>
      </c>
      <c r="CQ17" s="10"/>
      <c r="CR17" s="17">
        <f>SUM(CR13:CR16)</f>
        <v>35.60653</v>
      </c>
      <c r="CS17" s="17">
        <f>SUM(CS13:CS16)</f>
        <v>35.60653</v>
      </c>
      <c r="CT17" s="10"/>
      <c r="CU17" s="17">
        <f>SUM(CU13:CU16)</f>
        <v>32.14504</v>
      </c>
      <c r="CV17" s="17">
        <f>SUM(CV13:CV16)</f>
        <v>32.14504</v>
      </c>
      <c r="CW17" s="10"/>
      <c r="CX17" s="17">
        <f>SUM(CX13:CX16)</f>
        <v>5.52463</v>
      </c>
      <c r="CY17" s="17">
        <f>SUM(CY13:CY16)</f>
        <v>5.52463</v>
      </c>
      <c r="CZ17" s="10"/>
      <c r="DA17" s="17">
        <f>SUM(DA13:DA16)</f>
        <v>4.475869</v>
      </c>
      <c r="DB17" s="17">
        <f>SUM(DB13:DB16)</f>
        <v>4.475869</v>
      </c>
      <c r="DC17" s="10"/>
      <c r="DD17" s="17">
        <f>SUM(DD13:DD16)</f>
        <v>25.772099999999995</v>
      </c>
      <c r="DE17" s="17">
        <f>SUM(DE13:DE16)</f>
        <v>25.772099999999995</v>
      </c>
      <c r="DF17" s="10"/>
      <c r="DG17" s="17">
        <f>SUM(DG13:DG16)</f>
        <v>24.183299999999996</v>
      </c>
      <c r="DH17" s="17">
        <f>SUM(DH13:DH16)</f>
        <v>24.183299999999996</v>
      </c>
      <c r="DI17" s="10"/>
      <c r="DJ17" s="17">
        <f>SUM(DJ13:DJ16)</f>
        <v>16.01864</v>
      </c>
      <c r="DK17" s="17">
        <f>SUM(DK13:DK16)</f>
        <v>16.01864</v>
      </c>
      <c r="DL17" s="10"/>
      <c r="DM17" s="17">
        <f>SUM(DM13:DM16)</f>
        <v>29.940809999999995</v>
      </c>
      <c r="DN17" s="17">
        <f>SUM(DN13:DN16)</f>
        <v>29.940809999999995</v>
      </c>
      <c r="DO17" s="10"/>
      <c r="DP17" s="17">
        <f>SUM(DP13:DP16)</f>
        <v>29.145790000000005</v>
      </c>
      <c r="DQ17" s="17">
        <f>SUM(DQ13:DQ16)</f>
        <v>29.145790000000005</v>
      </c>
      <c r="DR17" s="44">
        <f>E17+H17+K17+N17+Q17+T17+W17+Z17+AC17+AF17+AI17+AL17+AO17+AR17+AU17+BA17+BD17+AX17+BG17+BJ17+BM17+BP17+BS17+BV17+BY17+CB17+CE17+CH17+CK17+CN17+CQ17+CT17+CW17+CZ17+DC17+DF17+DI17+DL17+DO17</f>
        <v>0</v>
      </c>
      <c r="DS17" s="41">
        <f>F17+I17+L17+O17+R17+U17+X17+AA17+AD17+AG17+AJ17+AM17+AP17+AS17+AV17+BB17+BE17+AY17+BH17+BK17+BN17+BQ17+BT17+BW17+BZ17+CC17+CF17+CI17+CL17+CO17+CR17+CU17+CX17+DA17+DD17+DG17+DJ17+DM17+DP17</f>
        <v>827.3599490000003</v>
      </c>
      <c r="DT17" s="41">
        <f>G17+J17+M17+P17+S17+V17+Y17+AB17+AE17+AH17+AK17+AN17+AQ17+AT17+AW17+BC17+BF17+AZ17+BI17+BL17+BO17+BR17+BU17+BX17+CA17+CD17+CG17+CJ17+CM17+CP17+CS17+CV17+CY17+DB17+DE17+DH17+DK17+DN17+DQ17</f>
        <v>827.3599490000003</v>
      </c>
      <c r="DU17" s="91"/>
      <c r="DV17" s="91"/>
    </row>
    <row r="18" spans="1:126" ht="12.75">
      <c r="A18" s="6" t="s">
        <v>24</v>
      </c>
      <c r="B18" s="5" t="s">
        <v>159</v>
      </c>
      <c r="C18" s="8">
        <v>0.5</v>
      </c>
      <c r="D18" s="6" t="s">
        <v>7</v>
      </c>
      <c r="E18" s="5">
        <v>1</v>
      </c>
      <c r="F18" s="17">
        <f>E18*C18</f>
        <v>0.5</v>
      </c>
      <c r="G18" s="18">
        <f>F18</f>
        <v>0.5</v>
      </c>
      <c r="H18" s="86">
        <v>1</v>
      </c>
      <c r="I18" s="34">
        <v>0.5</v>
      </c>
      <c r="J18" s="18">
        <v>0</v>
      </c>
      <c r="K18" s="5">
        <v>1</v>
      </c>
      <c r="L18" s="23">
        <f>K18*C18</f>
        <v>0.5</v>
      </c>
      <c r="M18" s="18">
        <v>0.5</v>
      </c>
      <c r="N18" s="5">
        <v>1</v>
      </c>
      <c r="O18" s="23">
        <v>0.5</v>
      </c>
      <c r="P18" s="18">
        <v>0.5</v>
      </c>
      <c r="Q18" s="5">
        <v>1</v>
      </c>
      <c r="R18" s="23">
        <f>Q18*C18</f>
        <v>0.5</v>
      </c>
      <c r="S18" s="18">
        <f>R18</f>
        <v>0.5</v>
      </c>
      <c r="T18" s="5">
        <v>1</v>
      </c>
      <c r="U18" s="23">
        <f>T18*C18</f>
        <v>0.5</v>
      </c>
      <c r="V18" s="18">
        <f>U18</f>
        <v>0.5</v>
      </c>
      <c r="W18" s="5">
        <v>1</v>
      </c>
      <c r="X18" s="23">
        <f>W18*C18</f>
        <v>0.5</v>
      </c>
      <c r="Y18" s="18">
        <f>X18</f>
        <v>0.5</v>
      </c>
      <c r="Z18" s="5">
        <v>1</v>
      </c>
      <c r="AA18" s="23">
        <f>Z18*C18</f>
        <v>0.5</v>
      </c>
      <c r="AB18" s="18">
        <f>AA18</f>
        <v>0.5</v>
      </c>
      <c r="AC18" s="5">
        <v>1</v>
      </c>
      <c r="AD18" s="23">
        <v>0.5</v>
      </c>
      <c r="AE18" s="18">
        <v>0.5</v>
      </c>
      <c r="AF18" s="5">
        <v>1</v>
      </c>
      <c r="AG18" s="23">
        <v>0.5</v>
      </c>
      <c r="AH18" s="18">
        <v>0.5</v>
      </c>
      <c r="AI18" s="5">
        <v>1</v>
      </c>
      <c r="AJ18" s="23">
        <f>AI18*C18</f>
        <v>0.5</v>
      </c>
      <c r="AK18" s="18">
        <f>AJ18</f>
        <v>0.5</v>
      </c>
      <c r="AL18" s="5">
        <v>1</v>
      </c>
      <c r="AM18" s="23">
        <v>0.5</v>
      </c>
      <c r="AN18" s="18">
        <v>0</v>
      </c>
      <c r="AO18" s="5">
        <v>1</v>
      </c>
      <c r="AP18" s="23">
        <f>AO18*C18</f>
        <v>0.5</v>
      </c>
      <c r="AQ18" s="18">
        <f>AP18</f>
        <v>0.5</v>
      </c>
      <c r="AR18" s="5">
        <v>1</v>
      </c>
      <c r="AS18" s="23">
        <v>0.5</v>
      </c>
      <c r="AT18" s="18">
        <v>0.5</v>
      </c>
      <c r="AU18" s="5">
        <v>1</v>
      </c>
      <c r="AV18" s="23">
        <f>AU18*C18</f>
        <v>0.5</v>
      </c>
      <c r="AW18" s="18">
        <f>AV18</f>
        <v>0.5</v>
      </c>
      <c r="AX18" s="5">
        <v>1</v>
      </c>
      <c r="AY18" s="23">
        <f>AX18*C18</f>
        <v>0.5</v>
      </c>
      <c r="AZ18" s="18">
        <f>AY18</f>
        <v>0.5</v>
      </c>
      <c r="BA18" s="5">
        <v>1</v>
      </c>
      <c r="BB18" s="23">
        <f>BA18*C18</f>
        <v>0.5</v>
      </c>
      <c r="BC18" s="18">
        <f>BB18</f>
        <v>0.5</v>
      </c>
      <c r="BD18" s="5">
        <v>1</v>
      </c>
      <c r="BE18" s="23">
        <f>BD18*C18</f>
        <v>0.5</v>
      </c>
      <c r="BF18" s="18">
        <f>BE18</f>
        <v>0.5</v>
      </c>
      <c r="BG18" s="5">
        <v>1</v>
      </c>
      <c r="BH18" s="23">
        <f>BG18*C18</f>
        <v>0.5</v>
      </c>
      <c r="BI18" s="18">
        <f>BH18</f>
        <v>0.5</v>
      </c>
      <c r="BJ18" s="5">
        <v>1</v>
      </c>
      <c r="BK18" s="23">
        <v>0.5</v>
      </c>
      <c r="BL18" s="18">
        <f>BK18</f>
        <v>0.5</v>
      </c>
      <c r="BM18" s="5">
        <v>1</v>
      </c>
      <c r="BN18" s="23">
        <f>BM18*C18</f>
        <v>0.5</v>
      </c>
      <c r="BO18" s="18">
        <f>BN18</f>
        <v>0.5</v>
      </c>
      <c r="BP18" s="5">
        <v>1</v>
      </c>
      <c r="BQ18" s="23">
        <f>BP18*C18</f>
        <v>0.5</v>
      </c>
      <c r="BR18" s="18">
        <v>0.5</v>
      </c>
      <c r="BS18" s="5">
        <v>1</v>
      </c>
      <c r="BT18" s="23">
        <f>BS18*C18</f>
        <v>0.5</v>
      </c>
      <c r="BU18" s="18">
        <f>BT18</f>
        <v>0.5</v>
      </c>
      <c r="BV18" s="5">
        <v>1</v>
      </c>
      <c r="BW18" s="23">
        <f>BV18*C18</f>
        <v>0.5</v>
      </c>
      <c r="BX18" s="18">
        <f>BW18</f>
        <v>0.5</v>
      </c>
      <c r="BY18" s="5">
        <v>1</v>
      </c>
      <c r="BZ18" s="23">
        <v>0.5</v>
      </c>
      <c r="CA18" s="18">
        <f>BZ18</f>
        <v>0.5</v>
      </c>
      <c r="CB18" s="5">
        <v>1</v>
      </c>
      <c r="CC18" s="23">
        <f>CB18*C18</f>
        <v>0.5</v>
      </c>
      <c r="CD18" s="18">
        <f>CC18</f>
        <v>0.5</v>
      </c>
      <c r="CE18" s="5">
        <v>1</v>
      </c>
      <c r="CF18" s="23">
        <f>CE18*C18</f>
        <v>0.5</v>
      </c>
      <c r="CG18" s="93">
        <f>CF18</f>
        <v>0.5</v>
      </c>
      <c r="CH18" s="5">
        <v>1</v>
      </c>
      <c r="CI18" s="23">
        <f>CH18*C18</f>
        <v>0.5</v>
      </c>
      <c r="CJ18" s="18">
        <f>CI18</f>
        <v>0.5</v>
      </c>
      <c r="CK18" s="5">
        <v>1</v>
      </c>
      <c r="CL18" s="23">
        <f>CK18*C18</f>
        <v>0.5</v>
      </c>
      <c r="CM18" s="18">
        <f>CL18</f>
        <v>0.5</v>
      </c>
      <c r="CN18" s="5">
        <v>1</v>
      </c>
      <c r="CO18" s="23">
        <f>CN18*C18</f>
        <v>0.5</v>
      </c>
      <c r="CP18" s="18">
        <f>CO18</f>
        <v>0.5</v>
      </c>
      <c r="CQ18" s="5">
        <v>1</v>
      </c>
      <c r="CR18" s="23">
        <f>CQ18*C18</f>
        <v>0.5</v>
      </c>
      <c r="CS18" s="18">
        <f>CR18</f>
        <v>0.5</v>
      </c>
      <c r="CT18" s="5">
        <v>1</v>
      </c>
      <c r="CU18" s="23">
        <f>CT18*C18</f>
        <v>0.5</v>
      </c>
      <c r="CV18" s="18">
        <f>CU18</f>
        <v>0.5</v>
      </c>
      <c r="CW18" s="5">
        <v>1</v>
      </c>
      <c r="CX18" s="23">
        <v>0.5</v>
      </c>
      <c r="CY18" s="18">
        <v>0</v>
      </c>
      <c r="CZ18" s="5">
        <v>1</v>
      </c>
      <c r="DA18" s="23">
        <f>CZ18*C18</f>
        <v>0.5</v>
      </c>
      <c r="DB18" s="18">
        <v>0</v>
      </c>
      <c r="DC18" s="5">
        <v>1</v>
      </c>
      <c r="DD18" s="23">
        <f>DC18*C18</f>
        <v>0.5</v>
      </c>
      <c r="DE18" s="18">
        <f>DD18</f>
        <v>0.5</v>
      </c>
      <c r="DF18" s="5">
        <v>1</v>
      </c>
      <c r="DG18" s="23">
        <f>DF18*C18</f>
        <v>0.5</v>
      </c>
      <c r="DH18" s="18">
        <f>DG18</f>
        <v>0.5</v>
      </c>
      <c r="DI18" s="5">
        <v>1</v>
      </c>
      <c r="DJ18" s="23">
        <v>0.5</v>
      </c>
      <c r="DK18" s="18">
        <v>0.5</v>
      </c>
      <c r="DL18" s="5">
        <v>1</v>
      </c>
      <c r="DM18" s="23">
        <f>DL18*C18</f>
        <v>0.5</v>
      </c>
      <c r="DN18" s="18">
        <f>DM18</f>
        <v>0.5</v>
      </c>
      <c r="DO18" s="5">
        <v>1</v>
      </c>
      <c r="DP18" s="23">
        <f>DO18*C18</f>
        <v>0.5</v>
      </c>
      <c r="DQ18" s="18">
        <f>DP18</f>
        <v>0.5</v>
      </c>
      <c r="DR18" s="44">
        <f t="shared" si="10"/>
        <v>39</v>
      </c>
      <c r="DS18" s="41">
        <f t="shared" si="10"/>
        <v>19.5</v>
      </c>
      <c r="DT18" s="41">
        <f t="shared" si="10"/>
        <v>17.5</v>
      </c>
      <c r="DU18" s="91"/>
      <c r="DV18" s="91"/>
    </row>
    <row r="19" spans="1:126" ht="12.75">
      <c r="A19" s="167" t="s">
        <v>203</v>
      </c>
      <c r="B19" s="167"/>
      <c r="C19" s="167"/>
      <c r="D19" s="167"/>
      <c r="E19" s="5"/>
      <c r="F19" s="37">
        <f>F4+F5+F6+F7+F8+F9+F10+F11+F17+F18</f>
        <v>27.96462</v>
      </c>
      <c r="G19" s="37">
        <f>G4+G5+G6+G7+G8+G9+G10+G11+G17+G18</f>
        <v>27.96462</v>
      </c>
      <c r="H19" s="37"/>
      <c r="I19" s="37">
        <f>I4+I5+I6+I7+I8+I9+I10+I11+I17+I18</f>
        <v>12.59436</v>
      </c>
      <c r="J19" s="37">
        <f>J4+J5+J6+J7+J8+J9+J10+J11+J17+J18</f>
        <v>11.09436</v>
      </c>
      <c r="K19" s="5"/>
      <c r="L19" s="37">
        <f>L4+L5+L6+L7+L8+L9+L10+L11+L17+L18</f>
        <v>30.737950000000005</v>
      </c>
      <c r="M19" s="37">
        <f>M4+M5+M6+M7+M8+M9+M10+M11+M17+M18</f>
        <v>30.737950000000005</v>
      </c>
      <c r="N19" s="5"/>
      <c r="O19" s="37">
        <f>O4+O5+O6+O7+O8+O9+O10+O11+O17+O18</f>
        <v>26.41441</v>
      </c>
      <c r="P19" s="37">
        <f>P4+P5+P6+P7+P8+P9+P10+P11+P17+P18</f>
        <v>26.41441</v>
      </c>
      <c r="Q19" s="5"/>
      <c r="R19" s="37">
        <f>R4+R5+R6+R7+R8+R9+R10+R11+R17+R18</f>
        <v>32.2296</v>
      </c>
      <c r="S19" s="37">
        <f>S4+S5+S6+S7+S8+S9+S10+S11+S17+S18</f>
        <v>32.2296</v>
      </c>
      <c r="T19" s="5"/>
      <c r="U19" s="37">
        <f>U4+U5+U6+U7+U8+U9+U10+U11+U17+U18</f>
        <v>31.540729999999996</v>
      </c>
      <c r="V19" s="37">
        <f>V4+V5+V6+V7+V8+V9+V10+V11+V17+V18</f>
        <v>31.540729999999996</v>
      </c>
      <c r="W19" s="5"/>
      <c r="X19" s="37">
        <f>X4+X5+X6+X7+X8+X9+X10+X11+X17+X18</f>
        <v>31.59608</v>
      </c>
      <c r="Y19" s="37">
        <f>Y4+Y5+Y6+Y7+Y8+Y9+Y10+Y11+Y17+Y18</f>
        <v>31.59608</v>
      </c>
      <c r="Z19" s="5"/>
      <c r="AA19" s="37">
        <f>AA4+AA5+AA6+AA7+AA8+AA9+AA10+AA11+AA17+AA18</f>
        <v>20.80848</v>
      </c>
      <c r="AB19" s="37">
        <f>AB4+AB5+AB6+AB7+AB8+AB9+AB10+AB11+AB17+AB18</f>
        <v>20.80848</v>
      </c>
      <c r="AC19" s="5"/>
      <c r="AD19" s="37">
        <f>AD4+AD5+AD6+AD7+AD8+AD9+AD10+AD11+AD17+AD18</f>
        <v>37.71589</v>
      </c>
      <c r="AE19" s="37">
        <f>AE4+AE5+AE6+AE7+AE8+AE9+AE10+AE11+AE17+AE18</f>
        <v>37.71589</v>
      </c>
      <c r="AF19" s="5"/>
      <c r="AG19" s="37">
        <f>AG4+AG5+AG6+AG7+AG8+AG9+AG10+AG11+AG17+AG18</f>
        <v>50.535450000000004</v>
      </c>
      <c r="AH19" s="37">
        <f>AH4+AH5+AH6+AH7+AH8+AH9+AH10+AH11+AH17+AH18</f>
        <v>50.535450000000004</v>
      </c>
      <c r="AI19" s="5"/>
      <c r="AJ19" s="37">
        <f>AJ4+AJ5+AJ6+AJ7+AJ8+AJ9+AJ10+AJ11+AJ17+AJ18</f>
        <v>76.50840000000001</v>
      </c>
      <c r="AK19" s="37">
        <f>AK4+AK5+AK6+AK7+AK8+AK9+AK10+AK11+AK17+AK18</f>
        <v>76.50840000000001</v>
      </c>
      <c r="AL19" s="5"/>
      <c r="AM19" s="37">
        <f>AM4+AM5+AM6+AM7+AM8+AM9+AM10+AM11+AM17+AM18</f>
        <v>21.337539999999997</v>
      </c>
      <c r="AN19" s="37">
        <f>AN4+AN5+AN6+AN7+AN8+AN9+AN10+AN11+AN17+AN18</f>
        <v>19.337539999999997</v>
      </c>
      <c r="AO19" s="5"/>
      <c r="AP19" s="37">
        <f>AP4+AP5+AP6+AP7+AP8+AP9+AP10+AP11+AP17+AP18</f>
        <v>24.0082</v>
      </c>
      <c r="AQ19" s="37">
        <f>AQ4+AQ5+AQ6+AQ7+AQ8+AQ9+AQ10+AQ11+AQ17+AQ18</f>
        <v>24.0082</v>
      </c>
      <c r="AR19" s="5"/>
      <c r="AS19" s="37">
        <f>AS4+AS5+AS6+AS7+AS8+AS9+AS10+AS11+AS17+AS18</f>
        <v>20.583499999999997</v>
      </c>
      <c r="AT19" s="37">
        <f>AT4+AT5+AT6+AT7+AT8+AT9+AT10+AT11+AT17+AT18</f>
        <v>20.583499999999997</v>
      </c>
      <c r="AU19" s="5"/>
      <c r="AV19" s="37">
        <f>AV4+AV5+AV6+AV7+AV8+AV9+AV10+AV11+AV17+AV18</f>
        <v>21.457</v>
      </c>
      <c r="AW19" s="37">
        <f>AW4+AW5+AW6+AW7+AW8+AW9+AW10+AW11+AW17+AW18</f>
        <v>21.457</v>
      </c>
      <c r="AX19" s="5"/>
      <c r="AY19" s="37">
        <f>AY4+AY5+AY6+AY7+AY8+AY9+AY10+AY11+AY17+AY18</f>
        <v>31.503590000000003</v>
      </c>
      <c r="AZ19" s="37">
        <f>AZ4+AZ5+AZ6+AZ7+AZ8+AZ9+AZ10+AZ11+AZ17+AZ18</f>
        <v>31.503590000000003</v>
      </c>
      <c r="BA19" s="5"/>
      <c r="BB19" s="37">
        <f>BB4+BB5+BB6+BB7+BB8+BB9+BB10+BB11+BB17+BB18</f>
        <v>19.50253</v>
      </c>
      <c r="BC19" s="37">
        <f>BC4+BC5+BC6+BC7+BC8+BC9+BC10+BC11+BC17+BC18</f>
        <v>19.50253</v>
      </c>
      <c r="BD19" s="5"/>
      <c r="BE19" s="37">
        <f>BE4+BE5+BE6+BE7+BE8+BE9+BE10+BE11+BE17+BE18</f>
        <v>20.02141</v>
      </c>
      <c r="BF19" s="37">
        <f>BF4+BF5+BF6+BF7+BF8+BF9+BF10+BF11+BF17+BF18</f>
        <v>20.02141</v>
      </c>
      <c r="BG19" s="5"/>
      <c r="BH19" s="37">
        <f>BH4+BH5+BH6+BH7+BH8+BH9+BH10+BH11+BH17+BH18</f>
        <v>14.3513</v>
      </c>
      <c r="BI19" s="37">
        <f>BI4+BI5+BI6+BI7+BI8+BI9+BI10+BI11+BI17+BI18</f>
        <v>13.3513</v>
      </c>
      <c r="BJ19" s="5"/>
      <c r="BK19" s="37">
        <f>BK4+BK5+BK6+BK7+BK8+BK9+BK10+BK11+BK17+BK18</f>
        <v>24.83741</v>
      </c>
      <c r="BL19" s="37">
        <f>BL4+BL5+BL6+BL7+BL8+BL9+BL10+BL11+BL17+BL18</f>
        <v>24.83741</v>
      </c>
      <c r="BM19" s="5"/>
      <c r="BN19" s="37">
        <f>BN4+BN5+BN6+BN7+BN8+BN9+BN10+BN11+BN17+BN18</f>
        <v>49.29163</v>
      </c>
      <c r="BO19" s="37">
        <f>BO4+BO5+BO6+BO7+BO8+BO9+BO10+BO11+BO17+BO18</f>
        <v>49.29163</v>
      </c>
      <c r="BP19" s="5"/>
      <c r="BQ19" s="37">
        <f>BQ4+BQ5+BQ6+BQ7+BQ8+BQ9+BQ10+BQ11+BQ17+BQ18</f>
        <v>17.324870000000004</v>
      </c>
      <c r="BR19" s="37">
        <f>BR4+BR5+BR6+BR7+BR8+BR9+BR10+BR11+BR17+BR18</f>
        <v>17.324870000000004</v>
      </c>
      <c r="BS19" s="5"/>
      <c r="BT19" s="37">
        <f>BT4+BT5+BT6+BT7+BT8+BT9+BT10+BT11+BT17+BT18</f>
        <v>48.423140000000004</v>
      </c>
      <c r="BU19" s="37">
        <f>BU4+BU5+BU6+BU7+BU8+BU9+BU10+BU11+BU17+BU18</f>
        <v>48.423140000000004</v>
      </c>
      <c r="BV19" s="5"/>
      <c r="BW19" s="37">
        <f>BW4+BW5+BW6+BW7+BW8+BW9+BW10+BW11+BW17+BW18</f>
        <v>27.140409999999996</v>
      </c>
      <c r="BX19" s="37">
        <f>BX4+BX5+BX6+BX7+BX8+BX9+BX10+BX11+BX17+BX18</f>
        <v>27.140409999999996</v>
      </c>
      <c r="BY19" s="5"/>
      <c r="BZ19" s="37">
        <f>BZ4+BZ5+BZ6+BZ7+BZ8+BZ9+BZ10+BZ11+BZ17+BZ18</f>
        <v>26.294779999999996</v>
      </c>
      <c r="CA19" s="37">
        <f>CA4+CA5+CA6+CA7+CA8+CA9+CA10+CA11+CA17+CA18</f>
        <v>26.294779999999996</v>
      </c>
      <c r="CB19" s="5"/>
      <c r="CC19" s="37">
        <f>CC4+CC5+CC6+CC7+CC8+CC9+CC10+CC11+CC17+CC18</f>
        <v>44.46207</v>
      </c>
      <c r="CD19" s="37">
        <f>CD4+CD5+CD6+CD7+CD8+CD9+CD10+CD11+CD17+CD18</f>
        <v>44.46207</v>
      </c>
      <c r="CE19" s="5"/>
      <c r="CF19" s="37">
        <f>CF4+CF5+CF6+CF7+CF8+CF9+CF10+CF11+CF17+CF18</f>
        <v>6.784000000000001</v>
      </c>
      <c r="CG19" s="37">
        <f>CG4+CG5+CG6+CG7+CG8+CG9+CG10+CG11+CG17+CG18</f>
        <v>4.69386</v>
      </c>
      <c r="CH19" s="5"/>
      <c r="CI19" s="37">
        <f>CI4+CI5+CI6+CI7+CI8+CI9+CI10+CI11+CI17+CI18</f>
        <v>33.22343999999999</v>
      </c>
      <c r="CJ19" s="37">
        <f>CJ4+CJ5+CJ6+CJ7+CJ8+CJ9+CJ10+CJ11+CJ17+CJ18</f>
        <v>33.22343999999999</v>
      </c>
      <c r="CK19" s="5"/>
      <c r="CL19" s="37">
        <f>CL4+CL5+CL6+CL7+CL8+CL9+CL10+CL11+CL17+CL18</f>
        <v>35.88962999999999</v>
      </c>
      <c r="CM19" s="37">
        <f>CM4+CM5+CM6+CM7+CM8+CM9+CM10+CM11+CM17+CM18</f>
        <v>35.88962999999999</v>
      </c>
      <c r="CN19" s="5"/>
      <c r="CO19" s="37">
        <f>CO4+CO5+CO6+CO7+CO8+CO9+CO10+CO11+CO17+CO18</f>
        <v>20.98882</v>
      </c>
      <c r="CP19" s="37">
        <f>CP4+CP5+CP6+CP7+CP8+CP9+CP10+CP11+CP17+CP18</f>
        <v>20.98882</v>
      </c>
      <c r="CQ19" s="5"/>
      <c r="CR19" s="37">
        <f>CR4+CR5+CR6+CR7+CR8+CR9+CR10+CR11+CR17+CR18</f>
        <v>45.72053</v>
      </c>
      <c r="CS19" s="37">
        <f>CS4+CS5+CS6+CS7+CS8+CS9+CS10+CS11+CS17+CS18</f>
        <v>45.72053</v>
      </c>
      <c r="CT19" s="5"/>
      <c r="CU19" s="37">
        <f>CU4+CU5+CU6+CU7+CU8+CU9+CU10+CU11+CU17+CU18</f>
        <v>43.15504</v>
      </c>
      <c r="CV19" s="37">
        <f>CV4+CV5+CV6+CV7+CV8+CV9+CV10+CV11+CV17+CV18</f>
        <v>43.15504</v>
      </c>
      <c r="CW19" s="5"/>
      <c r="CX19" s="37">
        <f>CX4+CX5+CX6+CX7+CX8+CX9+CX10+CX11+CX17+CX18</f>
        <v>12.46263</v>
      </c>
      <c r="CY19" s="37">
        <f>CY4+CY5+CY6+CY7+CY8+CY9+CY10+CY11+CY17+CY18</f>
        <v>10.46263</v>
      </c>
      <c r="CZ19" s="5"/>
      <c r="DA19" s="37">
        <f>DA4+DA5+DA6+DA7+DA8+DA9+DA10+DA11+DA17+DA18</f>
        <v>11.339869</v>
      </c>
      <c r="DB19" s="37">
        <f>DB4+DB5+DB6+DB7+DB8+DB9+DB10+DB11+DB17+DB18</f>
        <v>9.339869</v>
      </c>
      <c r="DC19" s="5"/>
      <c r="DD19" s="37">
        <f>DD4+DD5+DD6+DD7+DD8+DD9+DD10+DD11+DD17+DD18</f>
        <v>34.580099999999995</v>
      </c>
      <c r="DE19" s="37">
        <f>DE4+DE5+DE6+DE7+DE8+DE9+DE10+DE11+DE17+DE18</f>
        <v>34.580099999999995</v>
      </c>
      <c r="DF19" s="5"/>
      <c r="DG19" s="37">
        <f>DG4+DG5+DG6+DG7+DG8+DG9+DG10+DG11+DG17+DG18</f>
        <v>33.211299999999994</v>
      </c>
      <c r="DH19" s="37">
        <f>DH4+DH5+DH6+DH7+DH8+DH9+DH10+DH11+DH17+DH18</f>
        <v>33.211299999999994</v>
      </c>
      <c r="DI19" s="5"/>
      <c r="DJ19" s="37">
        <f>DJ4+DJ5+DJ6+DJ7+DJ8+DJ9+DJ10+DJ11+DJ17+DJ18</f>
        <v>24.64064</v>
      </c>
      <c r="DK19" s="37">
        <f>DK4+DK5+DK6+DK7+DK8+DK9+DK10+DK11+DK17+DK18</f>
        <v>24.64064</v>
      </c>
      <c r="DL19" s="5"/>
      <c r="DM19" s="37">
        <f>DM4+DM5+DM6+DM7+DM8+DM9+DM10+DM11+DM17+DM18</f>
        <v>38.610809999999994</v>
      </c>
      <c r="DN19" s="37">
        <f>DN4+DN5+DN6+DN7+DN8+DN9+DN10+DN11+DN17+DN18</f>
        <v>38.610809999999994</v>
      </c>
      <c r="DO19" s="5"/>
      <c r="DP19" s="37">
        <f>DP4+DP5+DP6+DP7+DP8+DP9+DP10+DP11+DP17+DP18</f>
        <v>38.83579</v>
      </c>
      <c r="DQ19" s="37">
        <f>DQ4+DQ5+DQ6+DQ7+DQ8+DQ9+DQ10+DQ11+DQ17+DQ18</f>
        <v>38.83579</v>
      </c>
      <c r="DR19" s="44"/>
      <c r="DS19" s="41">
        <f>F19+I19+L19+O19+R19+U19+X19+AA19+AD19+AG19+AJ19+AM19+AP19+AS19+AV19+BB19+BE19+AY19+BH19+BK19+BN19+BQ19+BT19+BW19+BZ19+CC19+CF19+CI19+CL19+CO19+CR19+CU19+CX19+DA19+DD19+DG19+DJ19+DM19+DP19</f>
        <v>1168.627949</v>
      </c>
      <c r="DT19" s="41">
        <f>G19+J19+M19+P19+S19+V19+Y19+AB19+AE19+AH19+AK19+AN19+AQ19+AT19+AW19+BC19+BF19+AZ19+BI19+BL19+BO19+BR19+BU19+BX19+CA19+CD19+CG19+CJ19+CM19+CP19+CS19+CV19+CY19+DB19+DE19+DH19+DK19+DN19+DQ19</f>
        <v>1158.0378090000002</v>
      </c>
      <c r="DU19" s="48"/>
      <c r="DV19" s="91"/>
    </row>
    <row r="20" spans="1:29" ht="12.75">
      <c r="A20" s="2"/>
      <c r="B20" s="2"/>
      <c r="C20" s="2"/>
      <c r="D20" s="2"/>
      <c r="E20" s="2"/>
      <c r="F20" s="3"/>
      <c r="G20" s="2"/>
      <c r="H20" s="2"/>
      <c r="I20" s="2"/>
      <c r="J20" s="2"/>
      <c r="K20" s="3"/>
      <c r="L20" s="2"/>
      <c r="M20" s="3"/>
      <c r="N20" s="2"/>
      <c r="O20" s="3"/>
      <c r="P20" s="2"/>
      <c r="Q20" s="3"/>
      <c r="R20" s="2"/>
      <c r="S20" s="3"/>
      <c r="T20" s="2"/>
      <c r="U20" s="3"/>
      <c r="V20" s="2"/>
      <c r="W20" s="3"/>
      <c r="X20" s="2"/>
      <c r="Y20" s="3"/>
      <c r="Z20" s="2"/>
      <c r="AA20" s="3"/>
      <c r="AB20" s="2"/>
      <c r="AC20" s="3"/>
    </row>
    <row r="21" spans="1:29" ht="12.75">
      <c r="A21" s="2"/>
      <c r="B21" s="2"/>
      <c r="C21" s="2"/>
      <c r="D21" s="2"/>
      <c r="E21" s="2"/>
      <c r="F21" s="3"/>
      <c r="G21" s="2"/>
      <c r="H21" s="2"/>
      <c r="I21" s="2"/>
      <c r="J21" s="2"/>
      <c r="K21" s="3"/>
      <c r="L21" s="2"/>
      <c r="M21" s="3"/>
      <c r="N21" s="2"/>
      <c r="O21" s="3"/>
      <c r="P21" s="2"/>
      <c r="Q21" s="3"/>
      <c r="R21" s="2"/>
      <c r="S21" s="3"/>
      <c r="T21" s="2"/>
      <c r="U21" s="3"/>
      <c r="V21" s="2"/>
      <c r="W21" s="3"/>
      <c r="X21" s="2"/>
      <c r="Y21" s="3"/>
      <c r="Z21" s="2"/>
      <c r="AA21" s="3"/>
      <c r="AB21" s="2"/>
      <c r="AC21" s="3"/>
    </row>
    <row r="22" spans="1:29" ht="12.75">
      <c r="A22" s="2"/>
      <c r="B22" s="2"/>
      <c r="C22" s="2"/>
      <c r="D22" s="2"/>
      <c r="E22" s="2"/>
      <c r="F22" s="3"/>
      <c r="G22" s="2"/>
      <c r="H22" s="2"/>
      <c r="I22" s="2"/>
      <c r="J22" s="2"/>
      <c r="K22" s="3"/>
      <c r="L22" s="2"/>
      <c r="M22" s="3"/>
      <c r="N22" s="2"/>
      <c r="O22" s="3"/>
      <c r="P22" s="2"/>
      <c r="Q22" s="3"/>
      <c r="R22" s="2"/>
      <c r="S22" s="3"/>
      <c r="T22" s="2"/>
      <c r="U22" s="3"/>
      <c r="V22" s="2"/>
      <c r="W22" s="3"/>
      <c r="X22" s="2"/>
      <c r="Y22" s="3"/>
      <c r="Z22" s="2"/>
      <c r="AA22" s="3"/>
      <c r="AB22" s="2"/>
      <c r="AC22" s="3"/>
    </row>
    <row r="23" spans="1:29" ht="12.75">
      <c r="A23" s="2"/>
      <c r="B23" s="2"/>
      <c r="C23" s="2"/>
      <c r="D23" s="2"/>
      <c r="E23" s="2"/>
      <c r="F23" s="3"/>
      <c r="G23" s="2"/>
      <c r="H23" s="2"/>
      <c r="I23" s="2"/>
      <c r="J23" s="2"/>
      <c r="K23" s="3"/>
      <c r="L23" s="2"/>
      <c r="M23" s="3"/>
      <c r="N23" s="2"/>
      <c r="O23" s="3"/>
      <c r="P23" s="2"/>
      <c r="Q23" s="3"/>
      <c r="R23" s="2"/>
      <c r="S23" s="3"/>
      <c r="T23" s="2"/>
      <c r="U23" s="3"/>
      <c r="V23" s="2"/>
      <c r="W23" s="3"/>
      <c r="X23" s="2"/>
      <c r="Y23" s="3"/>
      <c r="Z23" s="2"/>
      <c r="AA23" s="3"/>
      <c r="AB23" s="2"/>
      <c r="AC23" s="3"/>
    </row>
    <row r="24" spans="1:29" ht="12.75">
      <c r="A24" s="2"/>
      <c r="B24" s="2"/>
      <c r="C24" s="2"/>
      <c r="D24" s="2"/>
      <c r="E24" s="2"/>
      <c r="F24" s="3"/>
      <c r="G24" s="2"/>
      <c r="H24" s="2"/>
      <c r="I24" s="2"/>
      <c r="J24" s="2"/>
      <c r="K24" s="3"/>
      <c r="L24" s="2"/>
      <c r="M24" s="3"/>
      <c r="N24" s="2"/>
      <c r="O24" s="3"/>
      <c r="P24" s="2"/>
      <c r="Q24" s="3"/>
      <c r="R24" s="2"/>
      <c r="S24" s="3"/>
      <c r="T24" s="2"/>
      <c r="U24" s="3"/>
      <c r="V24" s="2"/>
      <c r="W24" s="3"/>
      <c r="X24" s="2"/>
      <c r="Y24" s="3"/>
      <c r="Z24" s="2"/>
      <c r="AA24" s="3"/>
      <c r="AB24" s="2"/>
      <c r="AC24" s="3"/>
    </row>
    <row r="25" spans="1:29" ht="12.75">
      <c r="A25" s="2"/>
      <c r="B25" s="2"/>
      <c r="C25" s="2"/>
      <c r="D25" s="2"/>
      <c r="E25" s="2"/>
      <c r="F25" s="3"/>
      <c r="G25" s="2"/>
      <c r="H25" s="2"/>
      <c r="I25" s="2"/>
      <c r="J25" s="2"/>
      <c r="K25" s="3"/>
      <c r="L25" s="2"/>
      <c r="M25" s="3"/>
      <c r="N25" s="2"/>
      <c r="O25" s="3"/>
      <c r="P25" s="2"/>
      <c r="Q25" s="3"/>
      <c r="R25" s="2"/>
      <c r="S25" s="3"/>
      <c r="T25" s="2"/>
      <c r="U25" s="3"/>
      <c r="V25" s="2"/>
      <c r="W25" s="3"/>
      <c r="X25" s="2"/>
      <c r="Y25" s="3"/>
      <c r="Z25" s="2"/>
      <c r="AA25" s="3"/>
      <c r="AB25" s="2"/>
      <c r="AC25" s="3"/>
    </row>
    <row r="26" spans="1:29" ht="12.75">
      <c r="A26" s="2"/>
      <c r="B26" s="2"/>
      <c r="C26" s="2"/>
      <c r="D26" s="2"/>
      <c r="E26" s="2"/>
      <c r="F26" s="3"/>
      <c r="G26" s="2"/>
      <c r="H26" s="2"/>
      <c r="I26" s="2"/>
      <c r="J26" s="2"/>
      <c r="K26" s="3"/>
      <c r="L26" s="2"/>
      <c r="M26" s="3"/>
      <c r="N26" s="2"/>
      <c r="O26" s="3"/>
      <c r="P26" s="2"/>
      <c r="Q26" s="3"/>
      <c r="R26" s="2"/>
      <c r="S26" s="3"/>
      <c r="T26" s="2"/>
      <c r="U26" s="3"/>
      <c r="V26" s="2"/>
      <c r="W26" s="3"/>
      <c r="X26" s="2"/>
      <c r="Y26" s="3"/>
      <c r="Z26" s="2"/>
      <c r="AA26" s="3"/>
      <c r="AB26" s="2"/>
      <c r="AC26" s="3"/>
    </row>
    <row r="27" spans="1:29" ht="12.75">
      <c r="A27" s="2"/>
      <c r="B27" s="2"/>
      <c r="C27" s="2"/>
      <c r="D27" s="2"/>
      <c r="E27" s="2"/>
      <c r="F27" s="3"/>
      <c r="G27" s="2"/>
      <c r="H27" s="2"/>
      <c r="I27" s="2"/>
      <c r="J27" s="2"/>
      <c r="K27" s="3"/>
      <c r="L27" s="2"/>
      <c r="M27" s="3"/>
      <c r="N27" s="2"/>
      <c r="O27" s="3"/>
      <c r="P27" s="2"/>
      <c r="Q27" s="3"/>
      <c r="R27" s="2"/>
      <c r="S27" s="3"/>
      <c r="T27" s="2"/>
      <c r="U27" s="3"/>
      <c r="V27" s="2"/>
      <c r="W27" s="3"/>
      <c r="X27" s="2"/>
      <c r="Y27" s="3"/>
      <c r="Z27" s="2"/>
      <c r="AA27" s="3"/>
      <c r="AB27" s="2"/>
      <c r="AC27" s="3"/>
    </row>
    <row r="28" spans="1:29" ht="12.75">
      <c r="A28" s="2"/>
      <c r="B28" s="2"/>
      <c r="C28" s="2"/>
      <c r="D28" s="2"/>
      <c r="E28" s="2"/>
      <c r="F28" s="3"/>
      <c r="G28" s="2"/>
      <c r="H28" s="2"/>
      <c r="I28" s="2"/>
      <c r="J28" s="2"/>
      <c r="K28" s="3"/>
      <c r="L28" s="2"/>
      <c r="M28" s="3"/>
      <c r="N28" s="2"/>
      <c r="O28" s="3"/>
      <c r="P28" s="2"/>
      <c r="Q28" s="3"/>
      <c r="R28" s="2"/>
      <c r="S28" s="3"/>
      <c r="T28" s="2"/>
      <c r="U28" s="3"/>
      <c r="V28" s="2"/>
      <c r="W28" s="3"/>
      <c r="X28" s="2"/>
      <c r="Y28" s="3"/>
      <c r="Z28" s="2"/>
      <c r="AA28" s="3"/>
      <c r="AB28" s="2"/>
      <c r="AC28" s="3"/>
    </row>
  </sheetData>
  <sheetProtection/>
  <mergeCells count="46">
    <mergeCell ref="A3:B3"/>
    <mergeCell ref="A17:C17"/>
    <mergeCell ref="A2:B2"/>
    <mergeCell ref="A19:D19"/>
    <mergeCell ref="DC1:DD1"/>
    <mergeCell ref="DF1:DG1"/>
    <mergeCell ref="BS1:BT1"/>
    <mergeCell ref="BV1:BW1"/>
    <mergeCell ref="BY1:BZ1"/>
    <mergeCell ref="CB1:CC1"/>
    <mergeCell ref="DI1:DJ1"/>
    <mergeCell ref="DL1:DM1"/>
    <mergeCell ref="DO1:DP1"/>
    <mergeCell ref="DR1:DS1"/>
    <mergeCell ref="CK1:CL1"/>
    <mergeCell ref="CN1:CO1"/>
    <mergeCell ref="CQ1:CR1"/>
    <mergeCell ref="CT1:CU1"/>
    <mergeCell ref="CW1:CX1"/>
    <mergeCell ref="CZ1:DA1"/>
    <mergeCell ref="CE1:CF1"/>
    <mergeCell ref="CH1:CI1"/>
    <mergeCell ref="BA1:BB1"/>
    <mergeCell ref="BD1:BE1"/>
    <mergeCell ref="BG1:BH1"/>
    <mergeCell ref="BJ1:BK1"/>
    <mergeCell ref="BM1:BN1"/>
    <mergeCell ref="BP1:BQ1"/>
    <mergeCell ref="AI1:AJ1"/>
    <mergeCell ref="AL1:AM1"/>
    <mergeCell ref="AO1:AP1"/>
    <mergeCell ref="AR1:AS1"/>
    <mergeCell ref="AU1:AV1"/>
    <mergeCell ref="AX1:AY1"/>
    <mergeCell ref="Q1:R1"/>
    <mergeCell ref="T1:U1"/>
    <mergeCell ref="W1:X1"/>
    <mergeCell ref="Z1:AA1"/>
    <mergeCell ref="AC1:AD1"/>
    <mergeCell ref="AF1:AG1"/>
    <mergeCell ref="C1:C2"/>
    <mergeCell ref="D1:D2"/>
    <mergeCell ref="E1:F1"/>
    <mergeCell ref="H1:I1"/>
    <mergeCell ref="K1:L1"/>
    <mergeCell ref="N1:O1"/>
  </mergeCells>
  <printOptions/>
  <pageMargins left="0.4330708661417323" right="0.15748031496062992" top="0.7480314960629921" bottom="0.1968503937007874" header="0.35433070866141736" footer="0.15748031496062992"/>
  <pageSetup horizontalDpi="600" verticalDpi="600" orientation="landscape" paperSize="9" r:id="rId1"/>
  <headerFooter alignWithMargins="0">
    <oddHeader>&amp;C&amp;"Arial,Bold"&amp;12Bihar Education Project Council, Patna&amp;"Arial,Regular"&amp;10
Proposed Activities under Management in Financial Year- 2013-14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Rajesh</dc:creator>
  <cp:keywords/>
  <dc:description/>
  <cp:lastModifiedBy>R. S. Singh</cp:lastModifiedBy>
  <cp:lastPrinted>2013-07-22T09:36:05Z</cp:lastPrinted>
  <dcterms:created xsi:type="dcterms:W3CDTF">2006-04-14T14:05:49Z</dcterms:created>
  <dcterms:modified xsi:type="dcterms:W3CDTF">2013-09-06T08:11:37Z</dcterms:modified>
  <cp:category/>
  <cp:version/>
  <cp:contentType/>
  <cp:contentStatus/>
</cp:coreProperties>
</file>